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020" windowHeight="9825" tabRatio="868" activeTab="0"/>
  </bookViews>
  <sheets>
    <sheet name="я познаю мир" sheetId="1" r:id="rId1"/>
    <sheet name="логопед" sheetId="2" r:id="rId2"/>
    <sheet name="развитие речи" sheetId="3" r:id="rId3"/>
    <sheet name="песочн. фантазии" sheetId="4" r:id="rId4"/>
    <sheet name="волш.кисточка" sheetId="5" r:id="rId5"/>
    <sheet name="АК карусель" sheetId="6" r:id="rId6"/>
    <sheet name="Лист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5">'АК карусель'!$A$1:$D$41</definedName>
    <definedName name="_xlnm.Print_Area" localSheetId="4">'волш.кисточка'!$A$1:$D$41</definedName>
    <definedName name="_xlnm.Print_Area" localSheetId="1">'логопед'!$A$1:$D$41</definedName>
    <definedName name="_xlnm.Print_Area" localSheetId="3">'песочн. фантазии'!$A$1:$D$41</definedName>
    <definedName name="_xlnm.Print_Area" localSheetId="2">'развитие речи'!$A$1:$D$41</definedName>
    <definedName name="_xlnm.Print_Area" localSheetId="0">'я познаю мир'!$A$1:$D$40</definedName>
  </definedNames>
  <calcPr fullCalcOnLoad="1" fullPrecision="0"/>
</workbook>
</file>

<file path=xl/sharedStrings.xml><?xml version="1.0" encoding="utf-8"?>
<sst xmlns="http://schemas.openxmlformats.org/spreadsheetml/2006/main" count="324" uniqueCount="66">
  <si>
    <t>Сумма</t>
  </si>
  <si>
    <t>УТВЕРЖДАЮ:</t>
  </si>
  <si>
    <t>(МП)</t>
  </si>
  <si>
    <t>КАЛЬКУЛЯЦИЯ</t>
  </si>
  <si>
    <t>№</t>
  </si>
  <si>
    <t>Показатели</t>
  </si>
  <si>
    <t>Прямые затраты, в том числе:</t>
  </si>
  <si>
    <t>2</t>
  </si>
  <si>
    <t>Косвенные затраты, в том числе:</t>
  </si>
  <si>
    <t>3</t>
  </si>
  <si>
    <t>Итого затрат:</t>
  </si>
  <si>
    <t>4</t>
  </si>
  <si>
    <t>5</t>
  </si>
  <si>
    <t>Кол-во  учащихся</t>
  </si>
  <si>
    <t xml:space="preserve">Стоимость 1 уч. часа, руб. </t>
  </si>
  <si>
    <t>6</t>
  </si>
  <si>
    <t>Кол-во  часов в год</t>
  </si>
  <si>
    <t>Калькуляцию составил специалист ЭО                        Волчкова И.Г.</t>
  </si>
  <si>
    <t>1.2</t>
  </si>
  <si>
    <t>1.3</t>
  </si>
  <si>
    <t>1.4</t>
  </si>
  <si>
    <t>1.5</t>
  </si>
  <si>
    <t>Услуги связи</t>
  </si>
  <si>
    <t>2.1</t>
  </si>
  <si>
    <t>2.2</t>
  </si>
  <si>
    <t>2.3</t>
  </si>
  <si>
    <t>2.4</t>
  </si>
  <si>
    <t>Коммунальные услуги</t>
  </si>
  <si>
    <t>Работы, услуги по содержанию имущества</t>
  </si>
  <si>
    <t>Прочие услуги</t>
  </si>
  <si>
    <t>Транспортные услуги</t>
  </si>
  <si>
    <t>Оплата труда</t>
  </si>
  <si>
    <t>Начисления на оплату труда</t>
  </si>
  <si>
    <t>Увеличение стоимости основных средств</t>
  </si>
  <si>
    <t>Увеличение стоимости материальных запасов</t>
  </si>
  <si>
    <t>2.5</t>
  </si>
  <si>
    <t>2.6</t>
  </si>
  <si>
    <t>2.7</t>
  </si>
  <si>
    <t>Резерв на отпускные</t>
  </si>
  <si>
    <t>1.2.1</t>
  </si>
  <si>
    <t>2.1.1</t>
  </si>
  <si>
    <t>Директор МБОУ ДО "ЦДОД им.В.Волошиной"</t>
  </si>
  <si>
    <t>И.П.Чередова ____________</t>
  </si>
  <si>
    <t xml:space="preserve"> по программе "Я познаю мир"</t>
  </si>
  <si>
    <t>Муниципальное бюджетное образовательное учреждение дополнительного образования "Центр дополнительного образования детей им.В.Волошиной"</t>
  </si>
  <si>
    <t>2.8</t>
  </si>
  <si>
    <t>Прочие расходы</t>
  </si>
  <si>
    <t xml:space="preserve"> по программе "Логопед"</t>
  </si>
  <si>
    <t xml:space="preserve"> по программе "Английский клуб "Карусель"</t>
  </si>
  <si>
    <t xml:space="preserve"> по программе "Волшебная кисточка"</t>
  </si>
  <si>
    <t xml:space="preserve"> по программе "Песочные фантазии"</t>
  </si>
  <si>
    <t xml:space="preserve"> по программе "Читайка"</t>
  </si>
  <si>
    <t>(на сентябрь 2020 года - май 2021 года)</t>
  </si>
  <si>
    <t>"____" сентябрь 2020 г.</t>
  </si>
  <si>
    <t>" ___ "                                 2020г</t>
  </si>
  <si>
    <t>Гарипова А.Р.</t>
  </si>
  <si>
    <t>(на сентябрь 2020 года - июнь 2021 года)</t>
  </si>
  <si>
    <t>"____" сентября  2020 г.</t>
  </si>
  <si>
    <t>" ___ " сентября  2020г</t>
  </si>
  <si>
    <t>(на октябрь 2020 года - июнь 2021 года)</t>
  </si>
  <si>
    <t>"____"                       2020г .</t>
  </si>
  <si>
    <t>" ___ " октября  2020г</t>
  </si>
  <si>
    <t>" ___ " _____________2020г</t>
  </si>
  <si>
    <t>(на ноябрь 2020 года - июнь 2021 года)</t>
  </si>
  <si>
    <t>"____" ____________  2020 г.</t>
  </si>
  <si>
    <t>" ___ "                                  2020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</si>
</sst>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0"/>
    <numFmt numFmtId="178" formatCode="0.00000000"/>
    <numFmt numFmtId="179" formatCode="0.000000"/>
    <numFmt numFmtId="180" formatCode="0.0000000000"/>
    <numFmt numFmtId="181" formatCode="0.00000000000"/>
    <numFmt numFmtId="182" formatCode="0.000000000000"/>
    <numFmt numFmtId="183" formatCode="0.000000000"/>
    <numFmt numFmtId="184" formatCode="#,##0_р_."/>
    <numFmt numFmtId="185" formatCode="#,##0.0_р_."/>
    <numFmt numFmtId="186" formatCode="#,##0.00_р_."/>
    <numFmt numFmtId="187" formatCode="#,##0.000_р_."/>
    <numFmt numFmtId="188" formatCode="#,##0.0000_р_."/>
    <numFmt numFmtId="189" formatCode="#,##0.00000_р_."/>
    <numFmt numFmtId="190" formatCode="#,##0.000000_р_."/>
    <numFmt numFmtId="191" formatCode="0.000%"/>
    <numFmt numFmtId="192" formatCode="_-* #,##0.0_р_._-;\-* #,##0.0_р_._-;_-* &quot;-&quot;_р_._-;_-@_-"/>
    <numFmt numFmtId="193" formatCode="_-* #,##0.00_р_._-;\-* #,##0.00_р_._-;_-* &quot;-&quot;_р_._-;_-@_-"/>
    <numFmt numFmtId="194" formatCode="#,##0.0"/>
    <numFmt numFmtId="195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0"/>
      <name val="Bookman Old Styl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0"/>
      <name val="Arial"/>
      <family val="2"/>
    </font>
    <font>
      <b/>
      <i/>
      <sz val="10"/>
      <name val="Palatino Linotype"/>
      <family val="1"/>
    </font>
    <font>
      <b/>
      <i/>
      <sz val="11"/>
      <name val="Palatino Linotype"/>
      <family val="1"/>
    </font>
    <font>
      <b/>
      <sz val="12"/>
      <name val="Palatino Linotype"/>
      <family val="1"/>
    </font>
    <font>
      <i/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53" applyNumberFormat="1" applyFont="1" applyAlignment="1">
      <alignment horizontal="center"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4">
      <alignment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Border="1" applyAlignment="1">
      <alignment horizontal="left"/>
      <protection/>
    </xf>
    <xf numFmtId="0" fontId="5" fillId="0" borderId="10" xfId="53" applyFont="1" applyBorder="1">
      <alignment/>
      <protection/>
    </xf>
    <xf numFmtId="49" fontId="5" fillId="0" borderId="0" xfId="53" applyNumberFormat="1" applyFont="1" applyAlignment="1">
      <alignment horizontal="center"/>
      <protection/>
    </xf>
    <xf numFmtId="49" fontId="5" fillId="0" borderId="11" xfId="53" applyNumberFormat="1" applyFont="1" applyBorder="1" applyAlignment="1">
      <alignment horizontal="center"/>
      <protection/>
    </xf>
    <xf numFmtId="0" fontId="5" fillId="0" borderId="12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8" fillId="0" borderId="11" xfId="53" applyFont="1" applyBorder="1">
      <alignment/>
      <protection/>
    </xf>
    <xf numFmtId="4" fontId="8" fillId="0" borderId="11" xfId="53" applyNumberFormat="1" applyFont="1" applyBorder="1">
      <alignment/>
      <protection/>
    </xf>
    <xf numFmtId="0" fontId="5" fillId="0" borderId="11" xfId="53" applyFont="1" applyBorder="1">
      <alignment/>
      <protection/>
    </xf>
    <xf numFmtId="4" fontId="5" fillId="0" borderId="11" xfId="53" applyNumberFormat="1" applyFont="1" applyBorder="1">
      <alignment/>
      <protection/>
    </xf>
    <xf numFmtId="4" fontId="5" fillId="0" borderId="0" xfId="53" applyNumberFormat="1" applyFont="1">
      <alignment/>
      <protection/>
    </xf>
    <xf numFmtId="0" fontId="5" fillId="0" borderId="11" xfId="53" applyFont="1" applyBorder="1" applyAlignment="1">
      <alignment wrapText="1"/>
      <protection/>
    </xf>
    <xf numFmtId="3" fontId="5" fillId="0" borderId="11" xfId="53" applyNumberFormat="1" applyFont="1" applyBorder="1">
      <alignment/>
      <protection/>
    </xf>
    <xf numFmtId="4" fontId="6" fillId="0" borderId="11" xfId="53" applyNumberFormat="1" applyFont="1" applyBorder="1">
      <alignment/>
      <protection/>
    </xf>
    <xf numFmtId="2" fontId="5" fillId="0" borderId="0" xfId="53" applyNumberFormat="1" applyFont="1">
      <alignment/>
      <protection/>
    </xf>
    <xf numFmtId="4" fontId="9" fillId="0" borderId="11" xfId="53" applyNumberFormat="1" applyFont="1" applyBorder="1">
      <alignment/>
      <protection/>
    </xf>
    <xf numFmtId="4" fontId="7" fillId="0" borderId="0" xfId="54" applyNumberFormat="1">
      <alignment/>
      <protection/>
    </xf>
    <xf numFmtId="49" fontId="5" fillId="0" borderId="13" xfId="53" applyNumberFormat="1" applyFont="1" applyBorder="1" applyAlignment="1">
      <alignment horizontal="center"/>
      <protection/>
    </xf>
    <xf numFmtId="0" fontId="5" fillId="0" borderId="12" xfId="53" applyFont="1" applyBorder="1">
      <alignment/>
      <protection/>
    </xf>
    <xf numFmtId="4" fontId="5" fillId="0" borderId="14" xfId="53" applyNumberFormat="1" applyFont="1" applyFill="1" applyBorder="1">
      <alignment/>
      <protection/>
    </xf>
    <xf numFmtId="0" fontId="5" fillId="0" borderId="11" xfId="0" applyFont="1" applyFill="1" applyBorder="1" applyAlignment="1">
      <alignment/>
    </xf>
    <xf numFmtId="4" fontId="5" fillId="0" borderId="11" xfId="53" applyNumberFormat="1" applyFont="1" applyFill="1" applyBorder="1">
      <alignment/>
      <protection/>
    </xf>
    <xf numFmtId="4" fontId="0" fillId="0" borderId="0" xfId="0" applyNumberFormat="1" applyAlignment="1">
      <alignment/>
    </xf>
    <xf numFmtId="19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10" fillId="33" borderId="15" xfId="53" applyFont="1" applyFill="1" applyBorder="1" applyAlignment="1">
      <alignment horizontal="left"/>
      <protection/>
    </xf>
    <xf numFmtId="195" fontId="8" fillId="0" borderId="11" xfId="53" applyNumberFormat="1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10" fillId="33" borderId="13" xfId="53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11" fillId="0" borderId="0" xfId="53" applyFont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и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44;&#1054;&#1044;%20&#1080;&#1084;.&#1042;.&#1042;&#1086;&#1083;&#1086;&#1096;&#1080;&#1085;&#1086;&#1081;%20&#1087;&#1083;&#1072;&#1090;&#1085;&#1099;&#1077;%20&#1051;&#1086;&#1075;&#1086;&#1087;&#1077;&#1076;%2019-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44;&#1054;&#1044;%20&#1080;&#1084;.&#1042;.&#1042;&#1086;&#1083;&#1086;&#1096;&#1080;&#1085;&#1086;&#1081;%20&#1087;&#1083;&#1072;&#1090;&#1085;&#1099;&#1077;%20&#1040;&#1085;&#1075;&#1083;&#1080;&#1081;&#1089;&#1082;&#1080;&#1081;%20&#1082;&#1083;&#1091;&#1073;%20&#1082;&#1072;&#1088;&#1091;&#1089;&#1077;&#1083;&#1100;%2019-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44;&#1054;&#1044;%20&#1080;&#1084;.&#1042;.&#1042;&#1086;&#1083;&#1086;&#1096;&#1080;&#1085;&#1086;&#1081;%20&#1087;&#1083;&#1072;&#1090;&#1085;&#1099;&#1077;%20&#1071;%20&#1087;&#1086;&#1079;&#1085;&#1072;&#1102;%20&#1084;&#1080;&#1088;20-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44;&#1054;&#1044;%20&#1080;&#1084;.&#1042;.&#1042;&#1086;&#1083;&#1086;&#1096;&#1080;&#1085;&#1086;&#1081;%20&#1087;&#1083;&#1072;&#1090;&#1085;&#1099;&#1077;%20&#1051;&#1086;&#1075;&#1086;&#1087;&#1077;&#1076;20-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2.1.13\&#1086;&#1073;&#1084;&#1077;&#1085;\&#1043;&#1072;&#1088;&#1080;&#1087;&#1086;&#1074;&#1072;%20&#1040;&#1083;&#1083;&#1072;\2020-2021\&#1062;&#1044;&#1054;&#1044;%20&#1080;&#1084;.&#1042;.&#1042;.19-20\&#1062;&#1044;&#1054;&#1044;%20&#1080;&#1084;.&#1042;.&#1042;&#1086;&#1083;&#1086;&#1096;&#1080;&#1085;&#1086;&#1081;%20&#1087;&#1083;&#1072;&#1090;&#1085;&#1099;&#1077;%20&#1051;&#1086;&#1075;&#1086;&#1087;&#1077;&#1076;20-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Логопед 19-20"/>
      <sheetName val="Стукалова 09"/>
      <sheetName val="Стукалова  10"/>
      <sheetName val="Стукалова  11"/>
      <sheetName val="Стукалова  12"/>
      <sheetName val="Стукалова  01"/>
      <sheetName val="Стукалова  02"/>
      <sheetName val="Стукалова  03"/>
      <sheetName val="Стукалова  04"/>
      <sheetName val="Стукалова  05"/>
      <sheetName val="Лист2"/>
      <sheetName val="Лист3"/>
    </sheetNames>
    <sheetDataSet>
      <sheetData sheetId="0">
        <row r="23">
          <cell r="M23">
            <v>11.2</v>
          </cell>
        </row>
        <row r="25">
          <cell r="M25">
            <v>15.6</v>
          </cell>
        </row>
        <row r="28">
          <cell r="M28">
            <v>35</v>
          </cell>
        </row>
        <row r="32">
          <cell r="M32">
            <v>11.6</v>
          </cell>
        </row>
        <row r="34">
          <cell r="M34">
            <v>22.1</v>
          </cell>
        </row>
        <row r="42">
          <cell r="M42">
            <v>28.1</v>
          </cell>
        </row>
        <row r="45">
          <cell r="M45">
            <v>27.3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АК 19-20"/>
      <sheetName val="  11"/>
      <sheetName val="Лист2"/>
      <sheetName val="Лист3"/>
    </sheetNames>
    <sheetDataSet>
      <sheetData sheetId="0">
        <row r="24">
          <cell r="M24">
            <v>32.1</v>
          </cell>
        </row>
        <row r="25">
          <cell r="M25">
            <v>420.9</v>
          </cell>
        </row>
        <row r="26">
          <cell r="M26">
            <v>43.1</v>
          </cell>
        </row>
        <row r="29">
          <cell r="M29">
            <v>100</v>
          </cell>
        </row>
        <row r="33">
          <cell r="M33">
            <v>33</v>
          </cell>
        </row>
        <row r="35">
          <cell r="M35">
            <v>63</v>
          </cell>
        </row>
        <row r="43">
          <cell r="M43">
            <v>80.1</v>
          </cell>
        </row>
        <row r="46">
          <cell r="M46">
            <v>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платных услуг 2500"/>
      <sheetName val="Анникова"/>
      <sheetName val="Стукалова"/>
      <sheetName val="Голубева"/>
      <sheetName val="Дунаева Т.И."/>
      <sheetName val="Иванова И.М."/>
      <sheetName val="Дунаева А.А"/>
      <sheetName val="Мерейник"/>
      <sheetName val="Тарасова И.Н."/>
      <sheetName val="Дунаева А."/>
      <sheetName val="Аманджиева"/>
      <sheetName val="ИТОГО"/>
      <sheetName val="от фактического"/>
      <sheetName val="Лист2"/>
      <sheetName val="Лист3"/>
    </sheetNames>
    <sheetDataSet>
      <sheetData sheetId="0">
        <row r="8">
          <cell r="E8">
            <v>80</v>
          </cell>
        </row>
        <row r="11">
          <cell r="E11">
            <v>288</v>
          </cell>
        </row>
        <row r="34">
          <cell r="G34">
            <v>747000</v>
          </cell>
        </row>
        <row r="35">
          <cell r="G35">
            <v>83000</v>
          </cell>
        </row>
        <row r="36">
          <cell r="G36">
            <v>250660.1</v>
          </cell>
        </row>
        <row r="39">
          <cell r="G39">
            <v>57769.9</v>
          </cell>
        </row>
        <row r="40">
          <cell r="G40">
            <v>5737.3</v>
          </cell>
        </row>
        <row r="41">
          <cell r="G41">
            <v>19178.9</v>
          </cell>
        </row>
        <row r="43">
          <cell r="G43">
            <v>180000</v>
          </cell>
        </row>
        <row r="47">
          <cell r="G47">
            <v>59400</v>
          </cell>
        </row>
        <row r="49">
          <cell r="G49">
            <v>113400</v>
          </cell>
        </row>
        <row r="56">
          <cell r="G56">
            <v>160200</v>
          </cell>
        </row>
        <row r="59">
          <cell r="G59">
            <v>70200</v>
          </cell>
        </row>
        <row r="60">
          <cell r="G60">
            <v>53453.799999999996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Логопед 20-21"/>
      <sheetName val="Стукалова 09"/>
      <sheetName val="Стукалова  10"/>
      <sheetName val="Стукалова  11"/>
      <sheetName val="Стукалова  12"/>
      <sheetName val="Стукалова  01"/>
      <sheetName val="Стукалова  03"/>
      <sheetName val="Стукалова  04"/>
      <sheetName val="Лист2"/>
      <sheetName val="Лист3"/>
    </sheetNames>
    <sheetDataSet>
      <sheetData sheetId="0">
        <row r="28">
          <cell r="M28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Логопед 20-21"/>
      <sheetName val="Стукалова 09"/>
      <sheetName val="Стукалова  10"/>
      <sheetName val="Стукалова  11"/>
      <sheetName val="Стукалова  12"/>
      <sheetName val="Стукалова  01"/>
      <sheetName val="Стукалова  03"/>
      <sheetName val="Стукалова  04"/>
      <sheetName val="Лист2"/>
      <sheetName val="Лист3"/>
    </sheetNames>
    <sheetDataSet>
      <sheetData sheetId="0">
        <row r="24">
          <cell r="M24">
            <v>146.7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44"/>
  <sheetViews>
    <sheetView showZeros="0" tabSelected="1" zoomScalePageLayoutView="0" workbookViewId="0" topLeftCell="A4">
      <selection activeCell="G9" sqref="G9"/>
    </sheetView>
  </sheetViews>
  <sheetFormatPr defaultColWidth="9.00390625" defaultRowHeight="12.75" customHeight="1"/>
  <cols>
    <col min="2" max="2" width="41.75390625" style="0" customWidth="1"/>
    <col min="3" max="3" width="28.875" style="0" customWidth="1"/>
    <col min="4" max="4" width="11.00390625" style="0" hidden="1" customWidth="1"/>
    <col min="5" max="6" width="11.75390625" style="0" customWidth="1"/>
    <col min="7" max="7" width="10.125" style="0" bestFit="1" customWidth="1"/>
  </cols>
  <sheetData>
    <row r="1" spans="1:6" ht="15">
      <c r="A1" s="4"/>
      <c r="B1" s="5"/>
      <c r="C1" s="6" t="s">
        <v>1</v>
      </c>
      <c r="D1" s="5"/>
      <c r="E1" s="7"/>
      <c r="F1" s="7"/>
    </row>
    <row r="2" spans="1:6" ht="30">
      <c r="A2" s="4"/>
      <c r="B2" s="5"/>
      <c r="C2" s="8" t="s">
        <v>41</v>
      </c>
      <c r="D2" s="8"/>
      <c r="E2" s="7"/>
      <c r="F2" s="7"/>
    </row>
    <row r="3" spans="1:6" ht="15">
      <c r="A3" s="4"/>
      <c r="B3" s="5"/>
      <c r="C3" s="9" t="s">
        <v>42</v>
      </c>
      <c r="D3" s="10"/>
      <c r="E3" s="7"/>
      <c r="F3" s="7"/>
    </row>
    <row r="4" spans="1:6" ht="15">
      <c r="A4" s="4"/>
      <c r="B4" s="5"/>
      <c r="C4" s="5" t="s">
        <v>2</v>
      </c>
      <c r="D4" s="5"/>
      <c r="E4" s="7"/>
      <c r="F4" s="7"/>
    </row>
    <row r="5" spans="1:6" ht="15">
      <c r="A5" s="4"/>
      <c r="B5" s="5"/>
      <c r="C5" s="5" t="s">
        <v>54</v>
      </c>
      <c r="D5" s="5"/>
      <c r="E5" s="7"/>
      <c r="F5" s="7"/>
    </row>
    <row r="6" spans="1:6" ht="12.75">
      <c r="A6" s="7"/>
      <c r="B6" s="7"/>
      <c r="C6" s="7"/>
      <c r="D6" s="7"/>
      <c r="E6" s="7"/>
      <c r="F6" s="7"/>
    </row>
    <row r="7" spans="1:6" ht="15">
      <c r="A7" s="4"/>
      <c r="B7" s="5"/>
      <c r="C7" s="5"/>
      <c r="D7" s="5"/>
      <c r="E7" s="7"/>
      <c r="F7" s="7"/>
    </row>
    <row r="8" spans="1:6" ht="15">
      <c r="A8" s="4"/>
      <c r="B8" s="38" t="s">
        <v>3</v>
      </c>
      <c r="C8" s="38"/>
      <c r="D8" s="5"/>
      <c r="E8" s="7"/>
      <c r="F8" s="7"/>
    </row>
    <row r="9" spans="1:6" ht="18">
      <c r="A9" s="11"/>
      <c r="B9" s="39" t="s">
        <v>43</v>
      </c>
      <c r="C9" s="40"/>
      <c r="D9" s="36"/>
      <c r="E9" s="7"/>
      <c r="F9" s="7"/>
    </row>
    <row r="10" spans="1:6" ht="17.25">
      <c r="A10" s="41" t="s">
        <v>52</v>
      </c>
      <c r="B10" s="41"/>
      <c r="C10" s="41"/>
      <c r="D10" s="41"/>
      <c r="E10" s="7"/>
      <c r="F10" s="7"/>
    </row>
    <row r="11" spans="1:6" ht="35.25" customHeight="1">
      <c r="A11" s="42" t="s">
        <v>44</v>
      </c>
      <c r="B11" s="42"/>
      <c r="C11" s="42"/>
      <c r="D11" s="42"/>
      <c r="E11" s="7"/>
      <c r="F11" s="7"/>
    </row>
    <row r="12" spans="1:6" ht="12.75">
      <c r="A12" s="7"/>
      <c r="B12" s="7"/>
      <c r="C12" s="7"/>
      <c r="D12" s="7"/>
      <c r="E12" s="7"/>
      <c r="F12" s="7"/>
    </row>
    <row r="13" spans="1:6" ht="15">
      <c r="A13" s="12" t="s">
        <v>4</v>
      </c>
      <c r="B13" s="13" t="s">
        <v>5</v>
      </c>
      <c r="C13" s="14" t="s">
        <v>0</v>
      </c>
      <c r="D13" s="14"/>
      <c r="E13" s="7"/>
      <c r="F13" s="7"/>
    </row>
    <row r="14" spans="1:6" ht="15">
      <c r="A14" s="12"/>
      <c r="B14" s="14"/>
      <c r="C14" s="14"/>
      <c r="D14" s="14"/>
      <c r="E14" s="5"/>
      <c r="F14" s="5"/>
    </row>
    <row r="15" spans="1:6" ht="16.5">
      <c r="A15" s="12">
        <v>1</v>
      </c>
      <c r="B15" s="15" t="s">
        <v>6</v>
      </c>
      <c r="C15" s="24">
        <f>SUM(C16:C20)</f>
        <v>1204313.9</v>
      </c>
      <c r="D15" s="17"/>
      <c r="E15" s="5"/>
      <c r="F15" s="5"/>
    </row>
    <row r="16" spans="1:8" ht="15">
      <c r="A16" s="12" t="s">
        <v>18</v>
      </c>
      <c r="B16" s="17" t="s">
        <v>31</v>
      </c>
      <c r="C16" s="30">
        <f>'[3]расчет платных услуг 2500'!$G$34</f>
        <v>747000</v>
      </c>
      <c r="D16" s="18">
        <v>3282.77</v>
      </c>
      <c r="E16" s="19"/>
      <c r="F16" s="19"/>
      <c r="G16" s="31"/>
      <c r="H16" s="32"/>
    </row>
    <row r="17" spans="1:8" ht="15">
      <c r="A17" s="12" t="s">
        <v>39</v>
      </c>
      <c r="B17" s="27" t="s">
        <v>38</v>
      </c>
      <c r="C17" s="30">
        <f>'[3]расчет платных услуг 2500'!$G$35</f>
        <v>83000</v>
      </c>
      <c r="D17" s="18"/>
      <c r="E17" s="19"/>
      <c r="F17" s="19"/>
      <c r="G17" s="31"/>
      <c r="H17" s="32"/>
    </row>
    <row r="18" spans="1:6" ht="15">
      <c r="A18" s="12" t="s">
        <v>19</v>
      </c>
      <c r="B18" s="27" t="s">
        <v>32</v>
      </c>
      <c r="C18" s="30">
        <f>'[3]расчет платных услуг 2500'!$G$36</f>
        <v>250660.1</v>
      </c>
      <c r="D18" s="18">
        <v>860.09</v>
      </c>
      <c r="E18" s="19"/>
      <c r="F18" s="5"/>
    </row>
    <row r="19" spans="1:6" ht="15">
      <c r="A19" s="26" t="s">
        <v>20</v>
      </c>
      <c r="B19" s="29" t="s">
        <v>33</v>
      </c>
      <c r="C19" s="28">
        <f>'[3]расчет платных услуг 2500'!$G$59</f>
        <v>70200</v>
      </c>
      <c r="D19" s="18"/>
      <c r="E19" s="19"/>
      <c r="F19" s="5"/>
    </row>
    <row r="20" spans="1:6" ht="15">
      <c r="A20" s="26" t="s">
        <v>21</v>
      </c>
      <c r="B20" s="29" t="s">
        <v>34</v>
      </c>
      <c r="C20" s="28">
        <f>'[3]расчет платных услуг 2500'!$G$60</f>
        <v>53453.8</v>
      </c>
      <c r="D20" s="18"/>
      <c r="E20" s="23"/>
      <c r="F20" s="5"/>
    </row>
    <row r="21" spans="1:6" ht="15">
      <c r="A21" s="12" t="s">
        <v>7</v>
      </c>
      <c r="B21" s="15" t="s">
        <v>8</v>
      </c>
      <c r="C21" s="16">
        <f>SUM(C22:C30)</f>
        <v>595686.1</v>
      </c>
      <c r="D21" s="18"/>
      <c r="E21" s="19"/>
      <c r="F21" s="5"/>
    </row>
    <row r="22" spans="1:6" ht="15">
      <c r="A22" s="12" t="s">
        <v>23</v>
      </c>
      <c r="B22" s="17" t="s">
        <v>31</v>
      </c>
      <c r="C22" s="28">
        <f>'[3]расчет платных услуг 2500'!$G$39</f>
        <v>57769.9</v>
      </c>
      <c r="D22" s="18"/>
      <c r="E22" s="19"/>
      <c r="F22" s="5"/>
    </row>
    <row r="23" spans="1:6" ht="15">
      <c r="A23" s="12" t="s">
        <v>40</v>
      </c>
      <c r="B23" s="27" t="s">
        <v>38</v>
      </c>
      <c r="C23" s="28">
        <f>'[3]расчет платных услуг 2500'!$G$40</f>
        <v>5737.3</v>
      </c>
      <c r="D23" s="18"/>
      <c r="E23" s="19"/>
      <c r="F23" s="5"/>
    </row>
    <row r="24" spans="1:6" ht="15">
      <c r="A24" s="12" t="s">
        <v>24</v>
      </c>
      <c r="B24" s="27" t="s">
        <v>32</v>
      </c>
      <c r="C24" s="28">
        <f>'[3]расчет платных услуг 2500'!$G$41</f>
        <v>19178.9</v>
      </c>
      <c r="D24" s="18"/>
      <c r="E24" s="19"/>
      <c r="F24" s="5"/>
    </row>
    <row r="25" spans="1:6" ht="15">
      <c r="A25" s="12" t="s">
        <v>25</v>
      </c>
      <c r="B25" s="17" t="s">
        <v>22</v>
      </c>
      <c r="C25" s="18">
        <v>0</v>
      </c>
      <c r="D25" s="18"/>
      <c r="E25" s="23"/>
      <c r="F25" s="5"/>
    </row>
    <row r="26" spans="1:6" ht="15">
      <c r="A26" s="12" t="s">
        <v>26</v>
      </c>
      <c r="B26" s="17" t="s">
        <v>30</v>
      </c>
      <c r="C26" s="18">
        <v>0</v>
      </c>
      <c r="D26" s="18"/>
      <c r="E26" s="23"/>
      <c r="F26" s="5"/>
    </row>
    <row r="27" spans="1:6" ht="15">
      <c r="A27" s="12" t="s">
        <v>35</v>
      </c>
      <c r="B27" s="17" t="s">
        <v>27</v>
      </c>
      <c r="C27" s="18">
        <f>'[3]расчет платных услуг 2500'!$G$43</f>
        <v>180000</v>
      </c>
      <c r="D27" s="18"/>
      <c r="E27" s="23"/>
      <c r="F27" s="5"/>
    </row>
    <row r="28" spans="1:6" ht="15">
      <c r="A28" s="12" t="s">
        <v>36</v>
      </c>
      <c r="B28" s="17" t="s">
        <v>28</v>
      </c>
      <c r="C28" s="18">
        <f>'[3]расчет платных услуг 2500'!$G$47</f>
        <v>59400</v>
      </c>
      <c r="D28" s="18"/>
      <c r="E28" s="23"/>
      <c r="F28" s="5"/>
    </row>
    <row r="29" spans="1:6" ht="15">
      <c r="A29" s="12" t="s">
        <v>37</v>
      </c>
      <c r="B29" s="17" t="s">
        <v>29</v>
      </c>
      <c r="C29" s="18">
        <f>'[3]расчет платных услуг 2500'!$G$49</f>
        <v>113400</v>
      </c>
      <c r="D29" s="18"/>
      <c r="E29" s="23"/>
      <c r="F29" s="5"/>
    </row>
    <row r="30" spans="1:6" ht="15">
      <c r="A30" s="12" t="s">
        <v>45</v>
      </c>
      <c r="B30" s="17" t="s">
        <v>46</v>
      </c>
      <c r="C30" s="18">
        <f>'[3]расчет платных услуг 2500'!$G$56</f>
        <v>160200</v>
      </c>
      <c r="D30" s="18"/>
      <c r="E30" s="23"/>
      <c r="F30" s="5"/>
    </row>
    <row r="31" spans="1:6" ht="15">
      <c r="A31" s="12" t="s">
        <v>9</v>
      </c>
      <c r="B31" s="15" t="s">
        <v>10</v>
      </c>
      <c r="C31" s="16">
        <f>+C21+C15</f>
        <v>1800000</v>
      </c>
      <c r="D31" s="18"/>
      <c r="E31" s="5"/>
      <c r="F31" s="5"/>
    </row>
    <row r="32" spans="1:6" ht="15">
      <c r="A32" s="12" t="s">
        <v>11</v>
      </c>
      <c r="B32" s="20" t="s">
        <v>13</v>
      </c>
      <c r="C32" s="21">
        <f>'[3]расчет платных услуг 2500'!$E$8</f>
        <v>80</v>
      </c>
      <c r="D32" s="21">
        <v>366</v>
      </c>
      <c r="E32" s="5"/>
      <c r="F32" s="19"/>
    </row>
    <row r="33" spans="1:6" ht="15">
      <c r="A33" s="12" t="s">
        <v>12</v>
      </c>
      <c r="B33" s="20" t="s">
        <v>16</v>
      </c>
      <c r="C33" s="21">
        <f>'[3]расчет платных услуг 2500'!$E$11</f>
        <v>288</v>
      </c>
      <c r="D33" s="21"/>
      <c r="E33" s="5"/>
      <c r="F33" s="5"/>
    </row>
    <row r="34" spans="1:6" ht="15">
      <c r="A34" s="12" t="s">
        <v>15</v>
      </c>
      <c r="B34" s="15" t="s">
        <v>14</v>
      </c>
      <c r="C34" s="37">
        <f>+C31/C32/C33</f>
        <v>78.125</v>
      </c>
      <c r="D34" s="22" t="e">
        <v>#REF!</v>
      </c>
      <c r="E34" s="7"/>
      <c r="F34" s="7"/>
    </row>
    <row r="35" spans="1:6" ht="15">
      <c r="A35" s="4"/>
      <c r="B35" s="5"/>
      <c r="C35" s="23"/>
      <c r="D35" s="5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25"/>
      <c r="D37" s="7"/>
      <c r="E37" s="7"/>
      <c r="F37" s="7"/>
    </row>
    <row r="38" spans="1:6" ht="15">
      <c r="A38" s="4"/>
      <c r="B38" s="5"/>
      <c r="C38" s="23"/>
      <c r="D38" s="5"/>
      <c r="E38" s="7"/>
      <c r="F38" s="7"/>
    </row>
    <row r="39" spans="1:7" ht="15">
      <c r="A39" s="8"/>
      <c r="B39" s="3" t="s">
        <v>17</v>
      </c>
      <c r="C39" s="35" t="s">
        <v>55</v>
      </c>
      <c r="D39" s="1"/>
      <c r="E39" s="1"/>
      <c r="F39" s="2"/>
      <c r="G39" s="1"/>
    </row>
    <row r="40" spans="1:6" ht="15">
      <c r="A40" s="7"/>
      <c r="B40" s="5" t="s">
        <v>53</v>
      </c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5">
      <c r="A42" s="4"/>
      <c r="B42" s="5"/>
      <c r="C42" s="23"/>
      <c r="D42" s="5"/>
      <c r="E42" s="7"/>
      <c r="F42" s="7"/>
    </row>
    <row r="43" spans="1:6" ht="15">
      <c r="A43" s="4"/>
      <c r="B43" s="5"/>
      <c r="C43" s="23"/>
      <c r="D43" s="5"/>
      <c r="E43" s="7"/>
      <c r="F43" s="7"/>
    </row>
    <row r="44" spans="1:6" ht="15">
      <c r="A44" s="4"/>
      <c r="B44" s="5"/>
      <c r="C44" s="23"/>
      <c r="D44" s="5"/>
      <c r="E44" s="7"/>
      <c r="F44" s="7"/>
    </row>
  </sheetData>
  <sheetProtection/>
  <mergeCells count="4">
    <mergeCell ref="B8:C8"/>
    <mergeCell ref="B9:C9"/>
    <mergeCell ref="A10:D10"/>
    <mergeCell ref="A11:D11"/>
  </mergeCells>
  <printOptions/>
  <pageMargins left="0.77" right="0.24" top="0.5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44"/>
  <sheetViews>
    <sheetView showZeros="0" zoomScalePageLayoutView="0" workbookViewId="0" topLeftCell="A13">
      <selection activeCell="A10" sqref="A10:D10"/>
    </sheetView>
  </sheetViews>
  <sheetFormatPr defaultColWidth="9.00390625" defaultRowHeight="12.75" customHeight="1"/>
  <cols>
    <col min="2" max="2" width="41.75390625" style="0" customWidth="1"/>
    <col min="3" max="3" width="28.875" style="0" customWidth="1"/>
    <col min="4" max="4" width="11.00390625" style="0" hidden="1" customWidth="1"/>
    <col min="5" max="6" width="11.75390625" style="0" customWidth="1"/>
    <col min="7" max="7" width="10.125" style="0" bestFit="1" customWidth="1"/>
  </cols>
  <sheetData>
    <row r="1" spans="1:6" ht="15">
      <c r="A1" s="4"/>
      <c r="B1" s="5"/>
      <c r="C1" s="6" t="s">
        <v>1</v>
      </c>
      <c r="D1" s="5"/>
      <c r="E1" s="7"/>
      <c r="F1" s="7"/>
    </row>
    <row r="2" spans="1:6" ht="30">
      <c r="A2" s="4"/>
      <c r="B2" s="5"/>
      <c r="C2" s="8" t="s">
        <v>41</v>
      </c>
      <c r="D2" s="8"/>
      <c r="E2" s="7"/>
      <c r="F2" s="7"/>
    </row>
    <row r="3" spans="1:6" ht="15">
      <c r="A3" s="4"/>
      <c r="B3" s="5"/>
      <c r="C3" s="9" t="s">
        <v>42</v>
      </c>
      <c r="D3" s="10"/>
      <c r="E3" s="7"/>
      <c r="F3" s="7"/>
    </row>
    <row r="4" spans="1:6" ht="15">
      <c r="A4" s="4"/>
      <c r="B4" s="5"/>
      <c r="C4" s="5" t="s">
        <v>2</v>
      </c>
      <c r="D4" s="5"/>
      <c r="E4" s="7"/>
      <c r="F4" s="7"/>
    </row>
    <row r="5" spans="1:6" ht="15">
      <c r="A5" s="4"/>
      <c r="B5" s="5"/>
      <c r="C5" s="5" t="s">
        <v>65</v>
      </c>
      <c r="D5" s="5"/>
      <c r="E5" s="7"/>
      <c r="F5" s="7"/>
    </row>
    <row r="6" spans="1:6" ht="12.75">
      <c r="A6" s="7"/>
      <c r="B6" s="7"/>
      <c r="C6" s="7"/>
      <c r="D6" s="7"/>
      <c r="E6" s="7"/>
      <c r="F6" s="7"/>
    </row>
    <row r="7" spans="1:6" ht="15">
      <c r="A7" s="4"/>
      <c r="B7" s="5"/>
      <c r="C7" s="5"/>
      <c r="D7" s="5"/>
      <c r="E7" s="7"/>
      <c r="F7" s="7"/>
    </row>
    <row r="8" spans="1:6" ht="15">
      <c r="A8" s="4"/>
      <c r="B8" s="38" t="s">
        <v>3</v>
      </c>
      <c r="C8" s="38"/>
      <c r="D8" s="5"/>
      <c r="E8" s="7"/>
      <c r="F8" s="7"/>
    </row>
    <row r="9" spans="1:6" ht="18">
      <c r="A9" s="11"/>
      <c r="B9" s="39" t="s">
        <v>47</v>
      </c>
      <c r="C9" s="40"/>
      <c r="D9" s="36"/>
      <c r="E9" s="7"/>
      <c r="F9" s="7"/>
    </row>
    <row r="10" spans="1:6" ht="17.25">
      <c r="A10" s="41" t="s">
        <v>56</v>
      </c>
      <c r="B10" s="41"/>
      <c r="C10" s="41"/>
      <c r="D10" s="41"/>
      <c r="E10" s="7"/>
      <c r="F10" s="7"/>
    </row>
    <row r="11" spans="1:6" ht="35.25" customHeight="1">
      <c r="A11" s="42" t="s">
        <v>44</v>
      </c>
      <c r="B11" s="42"/>
      <c r="C11" s="42"/>
      <c r="D11" s="42"/>
      <c r="E11" s="7"/>
      <c r="F11" s="7"/>
    </row>
    <row r="12" spans="1:6" ht="12.75">
      <c r="A12" s="7"/>
      <c r="B12" s="7"/>
      <c r="C12" s="7"/>
      <c r="D12" s="7"/>
      <c r="E12" s="7"/>
      <c r="F12" s="7"/>
    </row>
    <row r="13" spans="1:6" ht="15">
      <c r="A13" s="12" t="s">
        <v>4</v>
      </c>
      <c r="B13" s="13" t="s">
        <v>5</v>
      </c>
      <c r="C13" s="14" t="s">
        <v>0</v>
      </c>
      <c r="D13" s="14"/>
      <c r="E13" s="7"/>
      <c r="F13" s="7"/>
    </row>
    <row r="14" spans="1:6" ht="15">
      <c r="A14" s="12"/>
      <c r="B14" s="14"/>
      <c r="C14" s="14"/>
      <c r="D14" s="14"/>
      <c r="E14" s="5"/>
      <c r="F14" s="5"/>
    </row>
    <row r="15" spans="1:6" ht="16.5">
      <c r="A15" s="12">
        <v>1</v>
      </c>
      <c r="B15" s="15" t="s">
        <v>6</v>
      </c>
      <c r="C15" s="24">
        <f>C16+C18+C19+C20+C17</f>
        <v>237.18</v>
      </c>
      <c r="D15" s="17"/>
      <c r="E15" s="5"/>
      <c r="F15" s="5"/>
    </row>
    <row r="16" spans="1:8" ht="15">
      <c r="A16" s="12" t="s">
        <v>18</v>
      </c>
      <c r="B16" s="17" t="s">
        <v>31</v>
      </c>
      <c r="C16" s="30">
        <f>'[5]расчет Логопед 20-21'!$M$24</f>
        <v>146.7</v>
      </c>
      <c r="D16" s="18">
        <v>3282.77</v>
      </c>
      <c r="E16" s="19"/>
      <c r="F16" s="19"/>
      <c r="G16" s="31"/>
      <c r="H16" s="32"/>
    </row>
    <row r="17" spans="1:8" ht="15">
      <c r="A17" s="12" t="s">
        <v>39</v>
      </c>
      <c r="B17" s="27" t="s">
        <v>38</v>
      </c>
      <c r="C17" s="30">
        <v>14.48</v>
      </c>
      <c r="D17" s="18"/>
      <c r="E17" s="19"/>
      <c r="F17" s="19"/>
      <c r="G17" s="31"/>
      <c r="H17" s="32"/>
    </row>
    <row r="18" spans="1:6" ht="15">
      <c r="A18" s="12" t="s">
        <v>19</v>
      </c>
      <c r="B18" s="27" t="s">
        <v>32</v>
      </c>
      <c r="C18" s="30">
        <f>ROUND((C16+C17)*30.2%,1)</f>
        <v>48.7</v>
      </c>
      <c r="D18" s="18">
        <v>860.09</v>
      </c>
      <c r="E18" s="19"/>
      <c r="F18" s="5"/>
    </row>
    <row r="19" spans="1:6" ht="15">
      <c r="A19" s="26" t="s">
        <v>20</v>
      </c>
      <c r="B19" s="29" t="s">
        <v>33</v>
      </c>
      <c r="C19" s="28"/>
      <c r="D19" s="18"/>
      <c r="E19" s="19"/>
      <c r="F19" s="5"/>
    </row>
    <row r="20" spans="1:6" ht="15">
      <c r="A20" s="26" t="s">
        <v>21</v>
      </c>
      <c r="B20" s="29" t="s">
        <v>34</v>
      </c>
      <c r="C20" s="28">
        <f>'[1]расчет Логопед 19-20'!$M$45</f>
        <v>27.3</v>
      </c>
      <c r="D20" s="18"/>
      <c r="E20" s="23"/>
      <c r="F20" s="5"/>
    </row>
    <row r="21" spans="1:6" ht="15">
      <c r="A21" s="12" t="s">
        <v>7</v>
      </c>
      <c r="B21" s="15" t="s">
        <v>8</v>
      </c>
      <c r="C21" s="16">
        <f>SUM(C22:C30)</f>
        <v>112.82</v>
      </c>
      <c r="D21" s="18"/>
      <c r="E21" s="19"/>
      <c r="F21" s="5"/>
    </row>
    <row r="22" spans="1:6" ht="15">
      <c r="A22" s="12" t="s">
        <v>23</v>
      </c>
      <c r="B22" s="17" t="s">
        <v>31</v>
      </c>
      <c r="C22" s="28">
        <f>'[1]расчет Логопед 19-20'!$M$23</f>
        <v>11.2</v>
      </c>
      <c r="D22" s="18"/>
      <c r="E22" s="19"/>
      <c r="F22" s="5"/>
    </row>
    <row r="23" spans="1:6" ht="15">
      <c r="A23" s="12" t="s">
        <v>40</v>
      </c>
      <c r="B23" s="27" t="s">
        <v>38</v>
      </c>
      <c r="C23" s="28">
        <f>C22/10</f>
        <v>1.12</v>
      </c>
      <c r="D23" s="18"/>
      <c r="E23" s="19"/>
      <c r="F23" s="5"/>
    </row>
    <row r="24" spans="1:6" ht="15">
      <c r="A24" s="12" t="s">
        <v>24</v>
      </c>
      <c r="B24" s="27" t="s">
        <v>32</v>
      </c>
      <c r="C24" s="30">
        <f>ROUND((C22+C23)*30.2%,1)</f>
        <v>3.7</v>
      </c>
      <c r="D24" s="18"/>
      <c r="E24" s="19"/>
      <c r="F24" s="5"/>
    </row>
    <row r="25" spans="1:6" ht="15">
      <c r="A25" s="12" t="s">
        <v>25</v>
      </c>
      <c r="B25" s="17" t="s">
        <v>22</v>
      </c>
      <c r="C25" s="18">
        <v>0</v>
      </c>
      <c r="D25" s="18"/>
      <c r="E25" s="23"/>
      <c r="F25" s="5"/>
    </row>
    <row r="26" spans="1:6" ht="15">
      <c r="A26" s="12" t="s">
        <v>26</v>
      </c>
      <c r="B26" s="17" t="s">
        <v>30</v>
      </c>
      <c r="C26" s="18">
        <v>0</v>
      </c>
      <c r="D26" s="18"/>
      <c r="E26" s="23"/>
      <c r="F26" s="5"/>
    </row>
    <row r="27" spans="1:6" ht="15">
      <c r="A27" s="12" t="s">
        <v>35</v>
      </c>
      <c r="B27" s="17" t="s">
        <v>27</v>
      </c>
      <c r="C27" s="18">
        <f>'[4]расчет Логопед 20-21'!$M$28</f>
        <v>35</v>
      </c>
      <c r="D27" s="18"/>
      <c r="E27" s="23"/>
      <c r="F27" s="5"/>
    </row>
    <row r="28" spans="1:6" ht="15">
      <c r="A28" s="12" t="s">
        <v>36</v>
      </c>
      <c r="B28" s="17" t="s">
        <v>28</v>
      </c>
      <c r="C28" s="18">
        <f>'[1]расчет Логопед 19-20'!$M$32</f>
        <v>11.6</v>
      </c>
      <c r="D28" s="18"/>
      <c r="E28" s="23"/>
      <c r="F28" s="5"/>
    </row>
    <row r="29" spans="1:6" ht="15">
      <c r="A29" s="12" t="s">
        <v>37</v>
      </c>
      <c r="B29" s="17" t="s">
        <v>29</v>
      </c>
      <c r="C29" s="18">
        <f>'[1]расчет Логопед 19-20'!$M$34</f>
        <v>22.1</v>
      </c>
      <c r="D29" s="18"/>
      <c r="E29" s="23"/>
      <c r="F29" s="5"/>
    </row>
    <row r="30" spans="1:6" ht="15">
      <c r="A30" s="12" t="s">
        <v>45</v>
      </c>
      <c r="B30" s="17" t="s">
        <v>46</v>
      </c>
      <c r="C30" s="18">
        <f>'[1]расчет Логопед 19-20'!$M$42</f>
        <v>28.1</v>
      </c>
      <c r="D30" s="18"/>
      <c r="E30" s="23"/>
      <c r="F30" s="5"/>
    </row>
    <row r="31" spans="1:6" ht="15">
      <c r="A31" s="12" t="s">
        <v>9</v>
      </c>
      <c r="B31" s="15" t="s">
        <v>10</v>
      </c>
      <c r="C31" s="16">
        <f>+C21+C15</f>
        <v>350</v>
      </c>
      <c r="D31" s="18"/>
      <c r="E31" s="5"/>
      <c r="F31" s="5"/>
    </row>
    <row r="32" spans="1:6" ht="15" hidden="1">
      <c r="A32" s="12" t="s">
        <v>11</v>
      </c>
      <c r="B32" s="20" t="s">
        <v>13</v>
      </c>
      <c r="C32" s="21">
        <v>0</v>
      </c>
      <c r="D32" s="21">
        <v>366</v>
      </c>
      <c r="E32" s="5"/>
      <c r="F32" s="19"/>
    </row>
    <row r="33" spans="1:6" ht="15" hidden="1">
      <c r="A33" s="12" t="s">
        <v>12</v>
      </c>
      <c r="B33" s="20" t="s">
        <v>16</v>
      </c>
      <c r="C33" s="21">
        <v>0</v>
      </c>
      <c r="D33" s="21"/>
      <c r="E33" s="5"/>
      <c r="F33" s="5"/>
    </row>
    <row r="34" spans="1:6" ht="15" hidden="1">
      <c r="A34" s="12" t="s">
        <v>15</v>
      </c>
      <c r="B34" s="15" t="s">
        <v>14</v>
      </c>
      <c r="C34" s="16" t="e">
        <f>+C31/C32/C33</f>
        <v>#DIV/0!</v>
      </c>
      <c r="D34" s="22" t="e">
        <v>#REF!</v>
      </c>
      <c r="E34" s="7"/>
      <c r="F34" s="7"/>
    </row>
    <row r="35" spans="1:6" ht="15">
      <c r="A35" s="4"/>
      <c r="B35" s="5"/>
      <c r="C35" s="23"/>
      <c r="D35" s="5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25"/>
      <c r="D37" s="7"/>
      <c r="E37" s="7"/>
      <c r="F37" s="7"/>
    </row>
    <row r="38" spans="1:6" ht="15">
      <c r="A38" s="4"/>
      <c r="B38" s="5"/>
      <c r="C38" s="23"/>
      <c r="D38" s="5"/>
      <c r="E38" s="7"/>
      <c r="F38" s="7"/>
    </row>
    <row r="39" spans="1:7" ht="15">
      <c r="A39" s="8"/>
      <c r="B39" s="3" t="s">
        <v>17</v>
      </c>
      <c r="C39" s="35" t="s">
        <v>55</v>
      </c>
      <c r="D39" s="1"/>
      <c r="E39" s="1"/>
      <c r="F39" s="2"/>
      <c r="G39" s="1"/>
    </row>
    <row r="40" spans="1:6" ht="15">
      <c r="A40" s="7"/>
      <c r="B40" s="5" t="s">
        <v>57</v>
      </c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5">
      <c r="A42" s="4"/>
      <c r="B42" s="5"/>
      <c r="C42" s="23"/>
      <c r="D42" s="5"/>
      <c r="E42" s="7"/>
      <c r="F42" s="7"/>
    </row>
    <row r="43" spans="1:6" ht="15">
      <c r="A43" s="4"/>
      <c r="B43" s="5"/>
      <c r="C43" s="23"/>
      <c r="D43" s="5"/>
      <c r="E43" s="7"/>
      <c r="F43" s="7"/>
    </row>
    <row r="44" spans="1:6" ht="15">
      <c r="A44" s="4"/>
      <c r="B44" s="5"/>
      <c r="C44" s="23"/>
      <c r="D44" s="5"/>
      <c r="E44" s="7"/>
      <c r="F44" s="7"/>
    </row>
  </sheetData>
  <sheetProtection/>
  <mergeCells count="4">
    <mergeCell ref="A11:D11"/>
    <mergeCell ref="B8:C8"/>
    <mergeCell ref="B9:C9"/>
    <mergeCell ref="A10:D10"/>
  </mergeCells>
  <printOptions/>
  <pageMargins left="0.77" right="0.24" top="0.5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4"/>
  <sheetViews>
    <sheetView showZeros="0" zoomScalePageLayoutView="0" workbookViewId="0" topLeftCell="A13">
      <selection activeCell="C22" sqref="C22:C24"/>
    </sheetView>
  </sheetViews>
  <sheetFormatPr defaultColWidth="9.00390625" defaultRowHeight="12.75" customHeight="1"/>
  <cols>
    <col min="2" max="2" width="41.75390625" style="0" customWidth="1"/>
    <col min="3" max="3" width="28.875" style="0" customWidth="1"/>
    <col min="4" max="4" width="11.00390625" style="0" hidden="1" customWidth="1"/>
    <col min="5" max="6" width="11.75390625" style="0" customWidth="1"/>
    <col min="7" max="7" width="10.125" style="0" bestFit="1" customWidth="1"/>
  </cols>
  <sheetData>
    <row r="1" spans="1:6" ht="15">
      <c r="A1" s="4"/>
      <c r="B1" s="5"/>
      <c r="C1" s="6" t="s">
        <v>1</v>
      </c>
      <c r="D1" s="5"/>
      <c r="E1" s="7"/>
      <c r="F1" s="7"/>
    </row>
    <row r="2" spans="1:6" ht="30">
      <c r="A2" s="4"/>
      <c r="B2" s="5"/>
      <c r="C2" s="8" t="s">
        <v>41</v>
      </c>
      <c r="D2" s="8"/>
      <c r="E2" s="7"/>
      <c r="F2" s="7"/>
    </row>
    <row r="3" spans="1:6" ht="15">
      <c r="A3" s="4"/>
      <c r="B3" s="5"/>
      <c r="C3" s="9" t="s">
        <v>42</v>
      </c>
      <c r="D3" s="10"/>
      <c r="E3" s="7"/>
      <c r="F3" s="7"/>
    </row>
    <row r="4" spans="1:6" ht="15">
      <c r="A4" s="4"/>
      <c r="B4" s="5"/>
      <c r="C4" s="5" t="s">
        <v>2</v>
      </c>
      <c r="D4" s="5"/>
      <c r="E4" s="7"/>
      <c r="F4" s="7"/>
    </row>
    <row r="5" spans="1:6" ht="15">
      <c r="A5" s="4"/>
      <c r="B5" s="5"/>
      <c r="C5" s="5" t="s">
        <v>58</v>
      </c>
      <c r="D5" s="5"/>
      <c r="E5" s="7"/>
      <c r="F5" s="7"/>
    </row>
    <row r="6" spans="1:6" ht="12.75">
      <c r="A6" s="7"/>
      <c r="B6" s="7"/>
      <c r="C6" s="7"/>
      <c r="D6" s="7"/>
      <c r="E6" s="7"/>
      <c r="F6" s="7"/>
    </row>
    <row r="7" spans="1:6" ht="15">
      <c r="A7" s="4"/>
      <c r="B7" s="5"/>
      <c r="C7" s="5"/>
      <c r="D7" s="5"/>
      <c r="E7" s="7"/>
      <c r="F7" s="7"/>
    </row>
    <row r="8" spans="1:6" ht="15">
      <c r="A8" s="4"/>
      <c r="B8" s="38" t="s">
        <v>3</v>
      </c>
      <c r="C8" s="38"/>
      <c r="D8" s="5"/>
      <c r="E8" s="7"/>
      <c r="F8" s="7"/>
    </row>
    <row r="9" spans="1:6" ht="18">
      <c r="A9" s="11"/>
      <c r="B9" s="39" t="s">
        <v>51</v>
      </c>
      <c r="C9" s="40"/>
      <c r="D9" s="36"/>
      <c r="E9" s="7"/>
      <c r="F9" s="7"/>
    </row>
    <row r="10" spans="1:6" ht="17.25">
      <c r="A10" s="41" t="s">
        <v>56</v>
      </c>
      <c r="B10" s="41"/>
      <c r="C10" s="41"/>
      <c r="D10" s="41"/>
      <c r="E10" s="7"/>
      <c r="F10" s="7"/>
    </row>
    <row r="11" spans="1:6" ht="35.25" customHeight="1">
      <c r="A11" s="42" t="s">
        <v>44</v>
      </c>
      <c r="B11" s="42"/>
      <c r="C11" s="42"/>
      <c r="D11" s="42"/>
      <c r="E11" s="7"/>
      <c r="F11" s="7"/>
    </row>
    <row r="12" spans="1:6" ht="12.75">
      <c r="A12" s="7"/>
      <c r="B12" s="7"/>
      <c r="C12" s="7"/>
      <c r="D12" s="7"/>
      <c r="E12" s="7"/>
      <c r="F12" s="7"/>
    </row>
    <row r="13" spans="1:6" ht="15">
      <c r="A13" s="12" t="s">
        <v>4</v>
      </c>
      <c r="B13" s="13" t="s">
        <v>5</v>
      </c>
      <c r="C13" s="14" t="s">
        <v>0</v>
      </c>
      <c r="D13" s="14"/>
      <c r="E13" s="7"/>
      <c r="F13" s="7"/>
    </row>
    <row r="14" spans="1:6" ht="15">
      <c r="A14" s="12"/>
      <c r="B14" s="14"/>
      <c r="C14" s="14"/>
      <c r="D14" s="14"/>
      <c r="E14" s="5"/>
      <c r="F14" s="5"/>
    </row>
    <row r="15" spans="1:6" ht="16.5">
      <c r="A15" s="12">
        <v>1</v>
      </c>
      <c r="B15" s="15" t="s">
        <v>6</v>
      </c>
      <c r="C15" s="24">
        <f>SUM(C16:C20)</f>
        <v>237.18</v>
      </c>
      <c r="D15" s="17"/>
      <c r="E15" s="5"/>
      <c r="F15" s="5"/>
    </row>
    <row r="16" spans="1:8" ht="15">
      <c r="A16" s="12" t="s">
        <v>18</v>
      </c>
      <c r="B16" s="17" t="s">
        <v>31</v>
      </c>
      <c r="C16" s="30">
        <v>146.7</v>
      </c>
      <c r="D16" s="18">
        <v>3282.77</v>
      </c>
      <c r="E16" s="19"/>
      <c r="F16" s="19"/>
      <c r="G16" s="31"/>
      <c r="H16" s="32"/>
    </row>
    <row r="17" spans="1:8" ht="15">
      <c r="A17" s="12" t="s">
        <v>39</v>
      </c>
      <c r="B17" s="27" t="s">
        <v>38</v>
      </c>
      <c r="C17" s="30">
        <f>'[1]расчет Логопед 19-20'!$M$25-C23</f>
        <v>14.48</v>
      </c>
      <c r="D17" s="18"/>
      <c r="E17" s="19"/>
      <c r="F17" s="19"/>
      <c r="G17" s="31"/>
      <c r="H17" s="32"/>
    </row>
    <row r="18" spans="1:6" ht="15">
      <c r="A18" s="12" t="s">
        <v>19</v>
      </c>
      <c r="B18" s="27" t="s">
        <v>32</v>
      </c>
      <c r="C18" s="30">
        <f>ROUND((C16+C17)*30.2%,1)</f>
        <v>48.7</v>
      </c>
      <c r="D18" s="18">
        <v>860.09</v>
      </c>
      <c r="E18" s="19"/>
      <c r="F18" s="5"/>
    </row>
    <row r="19" spans="1:6" ht="15">
      <c r="A19" s="26" t="s">
        <v>20</v>
      </c>
      <c r="B19" s="29" t="s">
        <v>33</v>
      </c>
      <c r="C19" s="28"/>
      <c r="D19" s="18"/>
      <c r="E19" s="19"/>
      <c r="F19" s="5"/>
    </row>
    <row r="20" spans="1:6" ht="15">
      <c r="A20" s="26" t="s">
        <v>21</v>
      </c>
      <c r="B20" s="29" t="s">
        <v>34</v>
      </c>
      <c r="C20" s="28">
        <f>'[1]расчет Логопед 19-20'!$M$45</f>
        <v>27.3</v>
      </c>
      <c r="D20" s="18"/>
      <c r="E20" s="23"/>
      <c r="F20" s="5"/>
    </row>
    <row r="21" spans="1:6" ht="15">
      <c r="A21" s="12" t="s">
        <v>7</v>
      </c>
      <c r="B21" s="15" t="s">
        <v>8</v>
      </c>
      <c r="C21" s="16">
        <f>SUM(C22:C30)</f>
        <v>112.82</v>
      </c>
      <c r="D21" s="18"/>
      <c r="E21" s="19"/>
      <c r="F21" s="5"/>
    </row>
    <row r="22" spans="1:6" ht="15">
      <c r="A22" s="12" t="s">
        <v>23</v>
      </c>
      <c r="B22" s="17" t="s">
        <v>31</v>
      </c>
      <c r="C22" s="28">
        <f>'[1]расчет Логопед 19-20'!$M$23</f>
        <v>11.2</v>
      </c>
      <c r="D22" s="18"/>
      <c r="E22" s="19"/>
      <c r="F22" s="5"/>
    </row>
    <row r="23" spans="1:6" ht="15">
      <c r="A23" s="12" t="s">
        <v>40</v>
      </c>
      <c r="B23" s="27" t="s">
        <v>38</v>
      </c>
      <c r="C23" s="28">
        <f>C22/10</f>
        <v>1.12</v>
      </c>
      <c r="D23" s="18"/>
      <c r="E23" s="19"/>
      <c r="F23" s="5"/>
    </row>
    <row r="24" spans="1:6" ht="15">
      <c r="A24" s="12" t="s">
        <v>24</v>
      </c>
      <c r="B24" s="27" t="s">
        <v>32</v>
      </c>
      <c r="C24" s="30">
        <f>ROUND((C22+C23)*30.2%,1)</f>
        <v>3.7</v>
      </c>
      <c r="D24" s="18"/>
      <c r="E24" s="19"/>
      <c r="F24" s="5"/>
    </row>
    <row r="25" spans="1:6" ht="15">
      <c r="A25" s="12" t="s">
        <v>25</v>
      </c>
      <c r="B25" s="17" t="s">
        <v>22</v>
      </c>
      <c r="C25" s="18">
        <v>0</v>
      </c>
      <c r="D25" s="18"/>
      <c r="E25" s="23"/>
      <c r="F25" s="5"/>
    </row>
    <row r="26" spans="1:6" ht="15">
      <c r="A26" s="12" t="s">
        <v>26</v>
      </c>
      <c r="B26" s="17" t="s">
        <v>30</v>
      </c>
      <c r="C26" s="18">
        <v>0</v>
      </c>
      <c r="D26" s="18"/>
      <c r="E26" s="23"/>
      <c r="F26" s="5"/>
    </row>
    <row r="27" spans="1:6" ht="15">
      <c r="A27" s="12" t="s">
        <v>35</v>
      </c>
      <c r="B27" s="17" t="s">
        <v>27</v>
      </c>
      <c r="C27" s="18">
        <f>'[1]расчет Логопед 19-20'!$M$28</f>
        <v>35</v>
      </c>
      <c r="D27" s="18"/>
      <c r="E27" s="23"/>
      <c r="F27" s="5"/>
    </row>
    <row r="28" spans="1:6" ht="15">
      <c r="A28" s="12" t="s">
        <v>36</v>
      </c>
      <c r="B28" s="17" t="s">
        <v>28</v>
      </c>
      <c r="C28" s="18">
        <f>'[1]расчет Логопед 19-20'!$M$32</f>
        <v>11.6</v>
      </c>
      <c r="D28" s="18"/>
      <c r="E28" s="23"/>
      <c r="F28" s="5"/>
    </row>
    <row r="29" spans="1:6" ht="15">
      <c r="A29" s="12" t="s">
        <v>37</v>
      </c>
      <c r="B29" s="17" t="s">
        <v>29</v>
      </c>
      <c r="C29" s="18">
        <f>'[1]расчет Логопед 19-20'!$M$34</f>
        <v>22.1</v>
      </c>
      <c r="D29" s="18"/>
      <c r="E29" s="23"/>
      <c r="F29" s="5"/>
    </row>
    <row r="30" spans="1:6" ht="15">
      <c r="A30" s="12" t="s">
        <v>45</v>
      </c>
      <c r="B30" s="17" t="s">
        <v>46</v>
      </c>
      <c r="C30" s="18">
        <f>'[1]расчет Логопед 19-20'!$M$42</f>
        <v>28.1</v>
      </c>
      <c r="D30" s="18"/>
      <c r="E30" s="23"/>
      <c r="F30" s="5"/>
    </row>
    <row r="31" spans="1:6" ht="15">
      <c r="A31" s="12" t="s">
        <v>9</v>
      </c>
      <c r="B31" s="15" t="s">
        <v>10</v>
      </c>
      <c r="C31" s="16">
        <f>+C21+C15</f>
        <v>350</v>
      </c>
      <c r="D31" s="18"/>
      <c r="E31" s="5"/>
      <c r="F31" s="5"/>
    </row>
    <row r="32" spans="1:6" ht="15" hidden="1">
      <c r="A32" s="12" t="s">
        <v>11</v>
      </c>
      <c r="B32" s="20" t="s">
        <v>13</v>
      </c>
      <c r="C32" s="21">
        <v>0</v>
      </c>
      <c r="D32" s="21">
        <v>366</v>
      </c>
      <c r="E32" s="5"/>
      <c r="F32" s="19"/>
    </row>
    <row r="33" spans="1:6" ht="15" hidden="1">
      <c r="A33" s="12" t="s">
        <v>12</v>
      </c>
      <c r="B33" s="20" t="s">
        <v>16</v>
      </c>
      <c r="C33" s="21">
        <v>0</v>
      </c>
      <c r="D33" s="21"/>
      <c r="E33" s="5"/>
      <c r="F33" s="5"/>
    </row>
    <row r="34" spans="1:6" ht="15" hidden="1">
      <c r="A34" s="12" t="s">
        <v>15</v>
      </c>
      <c r="B34" s="15" t="s">
        <v>14</v>
      </c>
      <c r="C34" s="16" t="e">
        <f>+C31/C32/C33</f>
        <v>#DIV/0!</v>
      </c>
      <c r="D34" s="22" t="e">
        <v>#REF!</v>
      </c>
      <c r="E34" s="7"/>
      <c r="F34" s="7"/>
    </row>
    <row r="35" spans="1:6" ht="15">
      <c r="A35" s="4"/>
      <c r="B35" s="5"/>
      <c r="C35" s="23"/>
      <c r="D35" s="5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25"/>
      <c r="D37" s="7"/>
      <c r="E37" s="7"/>
      <c r="F37" s="7"/>
    </row>
    <row r="38" spans="1:6" ht="15">
      <c r="A38" s="4"/>
      <c r="B38" s="5"/>
      <c r="C38" s="23"/>
      <c r="D38" s="5"/>
      <c r="E38" s="7"/>
      <c r="F38" s="7"/>
    </row>
    <row r="39" spans="1:7" ht="15">
      <c r="A39" s="8"/>
      <c r="B39" s="3" t="s">
        <v>17</v>
      </c>
      <c r="C39" s="35" t="s">
        <v>55</v>
      </c>
      <c r="D39" s="1"/>
      <c r="E39" s="1"/>
      <c r="F39" s="2"/>
      <c r="G39" s="1"/>
    </row>
    <row r="40" spans="1:6" ht="15">
      <c r="A40" s="7"/>
      <c r="B40" s="5" t="s">
        <v>57</v>
      </c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5">
      <c r="A42" s="4"/>
      <c r="B42" s="5"/>
      <c r="C42" s="23"/>
      <c r="D42" s="5"/>
      <c r="E42" s="7"/>
      <c r="F42" s="7"/>
    </row>
    <row r="43" spans="1:6" ht="15">
      <c r="A43" s="4"/>
      <c r="B43" s="5"/>
      <c r="C43" s="23"/>
      <c r="D43" s="5"/>
      <c r="E43" s="7"/>
      <c r="F43" s="7"/>
    </row>
    <row r="44" spans="1:6" ht="15">
      <c r="A44" s="4"/>
      <c r="B44" s="5"/>
      <c r="C44" s="23"/>
      <c r="D44" s="5"/>
      <c r="E44" s="7"/>
      <c r="F44" s="7"/>
    </row>
  </sheetData>
  <sheetProtection/>
  <mergeCells count="4">
    <mergeCell ref="B8:C8"/>
    <mergeCell ref="B9:C9"/>
    <mergeCell ref="A10:D10"/>
    <mergeCell ref="A11:D11"/>
  </mergeCells>
  <printOptions/>
  <pageMargins left="0.77" right="0.24" top="0.5" bottom="0.4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4"/>
  <sheetViews>
    <sheetView showZeros="0" zoomScalePageLayoutView="0" workbookViewId="0" topLeftCell="A13">
      <selection activeCell="C21" sqref="C21"/>
    </sheetView>
  </sheetViews>
  <sheetFormatPr defaultColWidth="9.00390625" defaultRowHeight="12.75" customHeight="1"/>
  <cols>
    <col min="2" max="2" width="41.75390625" style="0" customWidth="1"/>
    <col min="3" max="3" width="28.875" style="0" customWidth="1"/>
    <col min="4" max="4" width="11.00390625" style="0" hidden="1" customWidth="1"/>
    <col min="5" max="6" width="11.75390625" style="0" customWidth="1"/>
    <col min="7" max="7" width="10.125" style="0" bestFit="1" customWidth="1"/>
  </cols>
  <sheetData>
    <row r="1" spans="1:6" ht="15">
      <c r="A1" s="4"/>
      <c r="B1" s="5"/>
      <c r="C1" s="6" t="s">
        <v>1</v>
      </c>
      <c r="D1" s="5"/>
      <c r="E1" s="7"/>
      <c r="F1" s="7"/>
    </row>
    <row r="2" spans="1:6" ht="30">
      <c r="A2" s="4"/>
      <c r="B2" s="5"/>
      <c r="C2" s="8" t="s">
        <v>41</v>
      </c>
      <c r="D2" s="8"/>
      <c r="E2" s="7"/>
      <c r="F2" s="7"/>
    </row>
    <row r="3" spans="1:6" ht="15">
      <c r="A3" s="4"/>
      <c r="B3" s="5"/>
      <c r="C3" s="9" t="s">
        <v>42</v>
      </c>
      <c r="D3" s="10"/>
      <c r="E3" s="7"/>
      <c r="F3" s="7"/>
    </row>
    <row r="4" spans="1:6" ht="15">
      <c r="A4" s="4"/>
      <c r="B4" s="5"/>
      <c r="C4" s="5" t="s">
        <v>2</v>
      </c>
      <c r="D4" s="5"/>
      <c r="E4" s="7"/>
      <c r="F4" s="7"/>
    </row>
    <row r="5" spans="1:6" ht="15">
      <c r="A5" s="4"/>
      <c r="B5" s="5"/>
      <c r="C5" s="5" t="s">
        <v>61</v>
      </c>
      <c r="D5" s="5"/>
      <c r="E5" s="7"/>
      <c r="F5" s="7"/>
    </row>
    <row r="6" spans="1:6" ht="12.75">
      <c r="A6" s="7"/>
      <c r="B6" s="7"/>
      <c r="C6" s="7"/>
      <c r="D6" s="7"/>
      <c r="E6" s="7"/>
      <c r="F6" s="7"/>
    </row>
    <row r="7" spans="1:6" ht="15">
      <c r="A7" s="4"/>
      <c r="B7" s="5"/>
      <c r="C7" s="5"/>
      <c r="D7" s="5"/>
      <c r="E7" s="7"/>
      <c r="F7" s="7"/>
    </row>
    <row r="8" spans="1:6" ht="15">
      <c r="A8" s="4"/>
      <c r="B8" s="38" t="s">
        <v>3</v>
      </c>
      <c r="C8" s="38"/>
      <c r="D8" s="5"/>
      <c r="E8" s="7"/>
      <c r="F8" s="7"/>
    </row>
    <row r="9" spans="1:6" ht="18">
      <c r="A9" s="11"/>
      <c r="B9" s="39" t="s">
        <v>50</v>
      </c>
      <c r="C9" s="40"/>
      <c r="D9" s="36"/>
      <c r="E9" s="7"/>
      <c r="F9" s="7"/>
    </row>
    <row r="10" spans="1:6" ht="17.25">
      <c r="A10" s="41" t="s">
        <v>59</v>
      </c>
      <c r="B10" s="41"/>
      <c r="C10" s="41"/>
      <c r="D10" s="41"/>
      <c r="E10" s="7"/>
      <c r="F10" s="7"/>
    </row>
    <row r="11" spans="1:6" ht="35.25" customHeight="1">
      <c r="A11" s="42" t="s">
        <v>44</v>
      </c>
      <c r="B11" s="42"/>
      <c r="C11" s="42"/>
      <c r="D11" s="42"/>
      <c r="E11" s="7"/>
      <c r="F11" s="7"/>
    </row>
    <row r="12" spans="1:6" ht="12.75">
      <c r="A12" s="7"/>
      <c r="B12" s="7"/>
      <c r="C12" s="7"/>
      <c r="D12" s="7"/>
      <c r="E12" s="7"/>
      <c r="F12" s="7"/>
    </row>
    <row r="13" spans="1:6" ht="15">
      <c r="A13" s="12" t="s">
        <v>4</v>
      </c>
      <c r="B13" s="13" t="s">
        <v>5</v>
      </c>
      <c r="C13" s="14" t="s">
        <v>0</v>
      </c>
      <c r="D13" s="14"/>
      <c r="E13" s="7"/>
      <c r="F13" s="7"/>
    </row>
    <row r="14" spans="1:6" ht="15">
      <c r="A14" s="12"/>
      <c r="B14" s="14"/>
      <c r="C14" s="14"/>
      <c r="D14" s="14"/>
      <c r="E14" s="5"/>
      <c r="F14" s="5"/>
    </row>
    <row r="15" spans="1:6" ht="16.5">
      <c r="A15" s="12">
        <v>1</v>
      </c>
      <c r="B15" s="15" t="s">
        <v>6</v>
      </c>
      <c r="C15" s="24">
        <f>SUM(C16:C20)</f>
        <v>237.18</v>
      </c>
      <c r="D15" s="17"/>
      <c r="E15" s="5"/>
      <c r="F15" s="5"/>
    </row>
    <row r="16" spans="1:8" ht="15">
      <c r="A16" s="12" t="s">
        <v>18</v>
      </c>
      <c r="B16" s="17" t="s">
        <v>31</v>
      </c>
      <c r="C16" s="30">
        <v>146.7</v>
      </c>
      <c r="D16" s="18">
        <v>3282.77</v>
      </c>
      <c r="E16" s="19"/>
      <c r="F16" s="19"/>
      <c r="G16" s="31"/>
      <c r="H16" s="32"/>
    </row>
    <row r="17" spans="1:8" ht="15">
      <c r="A17" s="12" t="s">
        <v>39</v>
      </c>
      <c r="B17" s="27" t="s">
        <v>38</v>
      </c>
      <c r="C17" s="30">
        <f>'[1]расчет Логопед 19-20'!$M$25-C23</f>
        <v>14.48</v>
      </c>
      <c r="D17" s="18"/>
      <c r="E17" s="19"/>
      <c r="F17" s="19"/>
      <c r="G17" s="31"/>
      <c r="H17" s="32"/>
    </row>
    <row r="18" spans="1:6" ht="15">
      <c r="A18" s="12" t="s">
        <v>19</v>
      </c>
      <c r="B18" s="27" t="s">
        <v>32</v>
      </c>
      <c r="C18" s="30">
        <f>ROUND((C16+C17)*30.2%,1)</f>
        <v>48.7</v>
      </c>
      <c r="D18" s="18">
        <v>860.09</v>
      </c>
      <c r="E18" s="19"/>
      <c r="F18" s="5"/>
    </row>
    <row r="19" spans="1:6" ht="15">
      <c r="A19" s="26" t="s">
        <v>20</v>
      </c>
      <c r="B19" s="29" t="s">
        <v>33</v>
      </c>
      <c r="C19" s="28"/>
      <c r="D19" s="18"/>
      <c r="E19" s="19"/>
      <c r="F19" s="5"/>
    </row>
    <row r="20" spans="1:6" ht="15">
      <c r="A20" s="26" t="s">
        <v>21</v>
      </c>
      <c r="B20" s="29" t="s">
        <v>34</v>
      </c>
      <c r="C20" s="28">
        <f>'[1]расчет Логопед 19-20'!$M$45</f>
        <v>27.3</v>
      </c>
      <c r="D20" s="18"/>
      <c r="E20" s="23"/>
      <c r="F20" s="5"/>
    </row>
    <row r="21" spans="1:6" ht="15">
      <c r="A21" s="12" t="s">
        <v>7</v>
      </c>
      <c r="B21" s="15" t="s">
        <v>8</v>
      </c>
      <c r="C21" s="16">
        <f>SUM(C22:C30)</f>
        <v>112.82</v>
      </c>
      <c r="D21" s="18"/>
      <c r="E21" s="19"/>
      <c r="F21" s="5"/>
    </row>
    <row r="22" spans="1:6" ht="15">
      <c r="A22" s="12" t="s">
        <v>23</v>
      </c>
      <c r="B22" s="17" t="s">
        <v>31</v>
      </c>
      <c r="C22" s="28">
        <f>'[1]расчет Логопед 19-20'!$M$23</f>
        <v>11.2</v>
      </c>
      <c r="D22" s="18"/>
      <c r="E22" s="19"/>
      <c r="F22" s="5"/>
    </row>
    <row r="23" spans="1:6" ht="15">
      <c r="A23" s="12" t="s">
        <v>40</v>
      </c>
      <c r="B23" s="27" t="s">
        <v>38</v>
      </c>
      <c r="C23" s="28">
        <f>C22/10</f>
        <v>1.12</v>
      </c>
      <c r="D23" s="18"/>
      <c r="E23" s="19"/>
      <c r="F23" s="5"/>
    </row>
    <row r="24" spans="1:6" ht="15">
      <c r="A24" s="12" t="s">
        <v>24</v>
      </c>
      <c r="B24" s="27" t="s">
        <v>32</v>
      </c>
      <c r="C24" s="30">
        <f>ROUND((C22+C23)*30.2%,1)</f>
        <v>3.7</v>
      </c>
      <c r="D24" s="18"/>
      <c r="E24" s="19"/>
      <c r="F24" s="5"/>
    </row>
    <row r="25" spans="1:6" ht="15">
      <c r="A25" s="12" t="s">
        <v>25</v>
      </c>
      <c r="B25" s="17" t="s">
        <v>22</v>
      </c>
      <c r="C25" s="18">
        <v>0</v>
      </c>
      <c r="D25" s="18"/>
      <c r="E25" s="23"/>
      <c r="F25" s="5"/>
    </row>
    <row r="26" spans="1:6" ht="15">
      <c r="A26" s="12" t="s">
        <v>26</v>
      </c>
      <c r="B26" s="17" t="s">
        <v>30</v>
      </c>
      <c r="C26" s="18">
        <v>0</v>
      </c>
      <c r="D26" s="18"/>
      <c r="E26" s="23"/>
      <c r="F26" s="5"/>
    </row>
    <row r="27" spans="1:6" ht="15">
      <c r="A27" s="12" t="s">
        <v>35</v>
      </c>
      <c r="B27" s="17" t="s">
        <v>27</v>
      </c>
      <c r="C27" s="18">
        <f>'[1]расчет Логопед 19-20'!$M$28</f>
        <v>35</v>
      </c>
      <c r="D27" s="18"/>
      <c r="E27" s="23"/>
      <c r="F27" s="5"/>
    </row>
    <row r="28" spans="1:6" ht="15">
      <c r="A28" s="12" t="s">
        <v>36</v>
      </c>
      <c r="B28" s="17" t="s">
        <v>28</v>
      </c>
      <c r="C28" s="18">
        <f>'[1]расчет Логопед 19-20'!$M$32</f>
        <v>11.6</v>
      </c>
      <c r="D28" s="18"/>
      <c r="E28" s="23"/>
      <c r="F28" s="5"/>
    </row>
    <row r="29" spans="1:6" ht="15">
      <c r="A29" s="12" t="s">
        <v>37</v>
      </c>
      <c r="B29" s="17" t="s">
        <v>29</v>
      </c>
      <c r="C29" s="18">
        <f>'[1]расчет Логопед 19-20'!$M$34</f>
        <v>22.1</v>
      </c>
      <c r="D29" s="18"/>
      <c r="E29" s="23"/>
      <c r="F29" s="5"/>
    </row>
    <row r="30" spans="1:6" ht="15">
      <c r="A30" s="12" t="s">
        <v>45</v>
      </c>
      <c r="B30" s="17" t="s">
        <v>46</v>
      </c>
      <c r="C30" s="18">
        <f>'[1]расчет Логопед 19-20'!$M$42</f>
        <v>28.1</v>
      </c>
      <c r="D30" s="18"/>
      <c r="E30" s="23"/>
      <c r="F30" s="5"/>
    </row>
    <row r="31" spans="1:6" ht="15">
      <c r="A31" s="12" t="s">
        <v>9</v>
      </c>
      <c r="B31" s="15" t="s">
        <v>10</v>
      </c>
      <c r="C31" s="16">
        <f>+C21+C15</f>
        <v>350</v>
      </c>
      <c r="D31" s="18"/>
      <c r="E31" s="5"/>
      <c r="F31" s="5"/>
    </row>
    <row r="32" spans="1:6" ht="15" hidden="1">
      <c r="A32" s="12" t="s">
        <v>11</v>
      </c>
      <c r="B32" s="20" t="s">
        <v>13</v>
      </c>
      <c r="C32" s="21">
        <v>0</v>
      </c>
      <c r="D32" s="21">
        <v>366</v>
      </c>
      <c r="E32" s="5"/>
      <c r="F32" s="19"/>
    </row>
    <row r="33" spans="1:6" ht="15" hidden="1">
      <c r="A33" s="12" t="s">
        <v>12</v>
      </c>
      <c r="B33" s="20" t="s">
        <v>16</v>
      </c>
      <c r="C33" s="21">
        <v>0</v>
      </c>
      <c r="D33" s="21"/>
      <c r="E33" s="5"/>
      <c r="F33" s="5"/>
    </row>
    <row r="34" spans="1:6" ht="15" hidden="1">
      <c r="A34" s="12" t="s">
        <v>15</v>
      </c>
      <c r="B34" s="15" t="s">
        <v>14</v>
      </c>
      <c r="C34" s="16" t="e">
        <f>+C31/C32/C33</f>
        <v>#DIV/0!</v>
      </c>
      <c r="D34" s="22" t="e">
        <v>#REF!</v>
      </c>
      <c r="E34" s="7"/>
      <c r="F34" s="7"/>
    </row>
    <row r="35" spans="1:6" ht="15">
      <c r="A35" s="4"/>
      <c r="B35" s="5"/>
      <c r="C35" s="23"/>
      <c r="D35" s="5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25"/>
      <c r="D37" s="7"/>
      <c r="E37" s="7"/>
      <c r="F37" s="7"/>
    </row>
    <row r="38" spans="1:6" ht="15">
      <c r="A38" s="4"/>
      <c r="B38" s="5"/>
      <c r="C38" s="23"/>
      <c r="D38" s="5"/>
      <c r="E38" s="7"/>
      <c r="F38" s="7"/>
    </row>
    <row r="39" spans="1:7" ht="15">
      <c r="A39" s="8"/>
      <c r="B39" s="3" t="s">
        <v>17</v>
      </c>
      <c r="C39" s="35" t="s">
        <v>55</v>
      </c>
      <c r="D39" s="1"/>
      <c r="E39" s="1"/>
      <c r="F39" s="2"/>
      <c r="G39" s="1"/>
    </row>
    <row r="40" spans="1:6" ht="15">
      <c r="A40" s="7"/>
      <c r="B40" s="5" t="s">
        <v>60</v>
      </c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5">
      <c r="A42" s="4"/>
      <c r="B42" s="5"/>
      <c r="C42" s="23"/>
      <c r="D42" s="5"/>
      <c r="E42" s="7"/>
      <c r="F42" s="7"/>
    </row>
    <row r="43" spans="1:6" ht="15">
      <c r="A43" s="4"/>
      <c r="B43" s="5"/>
      <c r="C43" s="23"/>
      <c r="D43" s="5"/>
      <c r="E43" s="7"/>
      <c r="F43" s="7"/>
    </row>
    <row r="44" spans="1:6" ht="15">
      <c r="A44" s="4"/>
      <c r="B44" s="5"/>
      <c r="C44" s="23"/>
      <c r="D44" s="5"/>
      <c r="E44" s="7"/>
      <c r="F44" s="7"/>
    </row>
  </sheetData>
  <sheetProtection/>
  <mergeCells count="4">
    <mergeCell ref="B8:C8"/>
    <mergeCell ref="B9:C9"/>
    <mergeCell ref="A10:D10"/>
    <mergeCell ref="A11:D11"/>
  </mergeCells>
  <printOptions/>
  <pageMargins left="0.77" right="0.24" top="0.5" bottom="0.4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44"/>
  <sheetViews>
    <sheetView showZeros="0" zoomScalePageLayoutView="0" workbookViewId="0" topLeftCell="A13">
      <selection activeCell="I28" sqref="I28"/>
    </sheetView>
  </sheetViews>
  <sheetFormatPr defaultColWidth="9.00390625" defaultRowHeight="12.75" customHeight="1"/>
  <cols>
    <col min="2" max="2" width="41.75390625" style="0" customWidth="1"/>
    <col min="3" max="3" width="28.875" style="0" customWidth="1"/>
    <col min="4" max="4" width="11.00390625" style="0" hidden="1" customWidth="1"/>
    <col min="5" max="6" width="11.75390625" style="0" customWidth="1"/>
    <col min="7" max="7" width="10.125" style="0" bestFit="1" customWidth="1"/>
  </cols>
  <sheetData>
    <row r="1" spans="1:6" ht="15">
      <c r="A1" s="4"/>
      <c r="B1" s="5"/>
      <c r="C1" s="6" t="s">
        <v>1</v>
      </c>
      <c r="D1" s="5"/>
      <c r="E1" s="7"/>
      <c r="F1" s="7"/>
    </row>
    <row r="2" spans="1:6" ht="30">
      <c r="A2" s="4"/>
      <c r="B2" s="5"/>
      <c r="C2" s="8" t="s">
        <v>41</v>
      </c>
      <c r="D2" s="8"/>
      <c r="E2" s="7"/>
      <c r="F2" s="7"/>
    </row>
    <row r="3" spans="1:6" ht="15">
      <c r="A3" s="4"/>
      <c r="B3" s="5"/>
      <c r="C3" s="9" t="s">
        <v>42</v>
      </c>
      <c r="D3" s="10"/>
      <c r="E3" s="7"/>
      <c r="F3" s="7"/>
    </row>
    <row r="4" spans="1:6" ht="15">
      <c r="A4" s="4"/>
      <c r="B4" s="5"/>
      <c r="C4" s="5" t="s">
        <v>2</v>
      </c>
      <c r="D4" s="5"/>
      <c r="E4" s="7"/>
      <c r="F4" s="7"/>
    </row>
    <row r="5" spans="1:6" ht="15">
      <c r="A5" s="4"/>
      <c r="B5" s="5"/>
      <c r="C5" s="5" t="s">
        <v>58</v>
      </c>
      <c r="D5" s="5"/>
      <c r="E5" s="7"/>
      <c r="F5" s="7"/>
    </row>
    <row r="6" spans="1:6" ht="12.75">
      <c r="A6" s="7"/>
      <c r="B6" s="7"/>
      <c r="C6" s="7"/>
      <c r="D6" s="7"/>
      <c r="E6" s="7"/>
      <c r="F6" s="7"/>
    </row>
    <row r="7" spans="1:6" ht="15">
      <c r="A7" s="4"/>
      <c r="B7" s="5"/>
      <c r="C7" s="5"/>
      <c r="D7" s="5"/>
      <c r="E7" s="7"/>
      <c r="F7" s="7"/>
    </row>
    <row r="8" spans="1:6" ht="15">
      <c r="A8" s="4"/>
      <c r="B8" s="38" t="s">
        <v>3</v>
      </c>
      <c r="C8" s="38"/>
      <c r="D8" s="5"/>
      <c r="E8" s="7"/>
      <c r="F8" s="7"/>
    </row>
    <row r="9" spans="1:6" ht="18">
      <c r="A9" s="11"/>
      <c r="B9" s="39" t="s">
        <v>49</v>
      </c>
      <c r="C9" s="40"/>
      <c r="D9" s="36"/>
      <c r="E9" s="7"/>
      <c r="F9" s="7"/>
    </row>
    <row r="10" spans="1:6" ht="17.25">
      <c r="A10" s="41" t="s">
        <v>56</v>
      </c>
      <c r="B10" s="41"/>
      <c r="C10" s="41"/>
      <c r="D10" s="41"/>
      <c r="E10" s="7"/>
      <c r="F10" s="7"/>
    </row>
    <row r="11" spans="1:6" ht="35.25" customHeight="1">
      <c r="A11" s="42" t="s">
        <v>44</v>
      </c>
      <c r="B11" s="42"/>
      <c r="C11" s="42"/>
      <c r="D11" s="42"/>
      <c r="E11" s="7"/>
      <c r="F11" s="7"/>
    </row>
    <row r="12" spans="1:6" ht="12.75">
      <c r="A12" s="7"/>
      <c r="B12" s="7"/>
      <c r="C12" s="7"/>
      <c r="D12" s="7"/>
      <c r="E12" s="7"/>
      <c r="F12" s="7"/>
    </row>
    <row r="13" spans="1:6" ht="15">
      <c r="A13" s="12" t="s">
        <v>4</v>
      </c>
      <c r="B13" s="13" t="s">
        <v>5</v>
      </c>
      <c r="C13" s="14" t="s">
        <v>0</v>
      </c>
      <c r="D13" s="14"/>
      <c r="E13" s="7"/>
      <c r="F13" s="7"/>
    </row>
    <row r="14" spans="1:6" ht="15">
      <c r="A14" s="12"/>
      <c r="B14" s="14"/>
      <c r="C14" s="14"/>
      <c r="D14" s="14"/>
      <c r="E14" s="5"/>
      <c r="F14" s="5"/>
    </row>
    <row r="15" spans="1:6" ht="16.5">
      <c r="A15" s="12">
        <v>1</v>
      </c>
      <c r="B15" s="15" t="s">
        <v>6</v>
      </c>
      <c r="C15" s="24">
        <f>SUM(C16:C20)</f>
        <v>677.95</v>
      </c>
      <c r="D15" s="17"/>
      <c r="E15" s="5"/>
      <c r="F15" s="5"/>
    </row>
    <row r="16" spans="1:8" ht="15">
      <c r="A16" s="12" t="s">
        <v>18</v>
      </c>
      <c r="B16" s="17" t="s">
        <v>31</v>
      </c>
      <c r="C16" s="30">
        <v>420.9</v>
      </c>
      <c r="D16" s="18">
        <v>3282.77</v>
      </c>
      <c r="E16" s="19"/>
      <c r="F16" s="19"/>
      <c r="G16" s="31"/>
      <c r="H16" s="32"/>
    </row>
    <row r="17" spans="1:8" ht="15">
      <c r="A17" s="12" t="s">
        <v>39</v>
      </c>
      <c r="B17" s="27" t="s">
        <v>38</v>
      </c>
      <c r="C17" s="30">
        <v>39.9</v>
      </c>
      <c r="D17" s="18"/>
      <c r="E17" s="19"/>
      <c r="F17" s="19"/>
      <c r="G17" s="31"/>
      <c r="H17" s="32"/>
    </row>
    <row r="18" spans="1:6" ht="15">
      <c r="A18" s="12" t="s">
        <v>19</v>
      </c>
      <c r="B18" s="27" t="s">
        <v>32</v>
      </c>
      <c r="C18" s="30">
        <f>ROUND((C16+C17)*30.2%,2)-0.01</f>
        <v>139.15</v>
      </c>
      <c r="D18" s="18">
        <v>860.09</v>
      </c>
      <c r="E18" s="19"/>
      <c r="F18" s="5"/>
    </row>
    <row r="19" spans="1:6" ht="15">
      <c r="A19" s="26" t="s">
        <v>20</v>
      </c>
      <c r="B19" s="29" t="s">
        <v>33</v>
      </c>
      <c r="C19" s="28"/>
      <c r="D19" s="18"/>
      <c r="E19" s="19"/>
      <c r="F19" s="5"/>
    </row>
    <row r="20" spans="1:6" ht="15">
      <c r="A20" s="26" t="s">
        <v>21</v>
      </c>
      <c r="B20" s="29" t="s">
        <v>34</v>
      </c>
      <c r="C20" s="28">
        <v>78</v>
      </c>
      <c r="D20" s="18"/>
      <c r="E20" s="23"/>
      <c r="F20" s="5"/>
    </row>
    <row r="21" spans="1:6" ht="15">
      <c r="A21" s="12" t="s">
        <v>7</v>
      </c>
      <c r="B21" s="15" t="s">
        <v>8</v>
      </c>
      <c r="C21" s="16">
        <f>SUM(C22:C30)</f>
        <v>322.05</v>
      </c>
      <c r="D21" s="18"/>
      <c r="E21" s="19"/>
      <c r="F21" s="5"/>
    </row>
    <row r="22" spans="1:6" ht="15">
      <c r="A22" s="12" t="s">
        <v>23</v>
      </c>
      <c r="B22" s="17" t="s">
        <v>31</v>
      </c>
      <c r="C22" s="28">
        <v>32.1</v>
      </c>
      <c r="D22" s="18"/>
      <c r="E22" s="19"/>
      <c r="F22" s="5"/>
    </row>
    <row r="23" spans="1:6" ht="15">
      <c r="A23" s="12" t="s">
        <v>40</v>
      </c>
      <c r="B23" s="27" t="s">
        <v>38</v>
      </c>
      <c r="C23" s="28">
        <v>3.2</v>
      </c>
      <c r="D23" s="18"/>
      <c r="E23" s="19"/>
      <c r="F23" s="5"/>
    </row>
    <row r="24" spans="1:6" ht="15">
      <c r="A24" s="12" t="s">
        <v>24</v>
      </c>
      <c r="B24" s="27" t="s">
        <v>32</v>
      </c>
      <c r="C24" s="30">
        <f>ROUND((C22+C23)*30.2%,2)-0.01</f>
        <v>10.65</v>
      </c>
      <c r="D24" s="18"/>
      <c r="E24" s="19"/>
      <c r="F24" s="5"/>
    </row>
    <row r="25" spans="1:6" ht="15">
      <c r="A25" s="12" t="s">
        <v>25</v>
      </c>
      <c r="B25" s="17" t="s">
        <v>22</v>
      </c>
      <c r="C25" s="18">
        <v>0</v>
      </c>
      <c r="D25" s="18"/>
      <c r="E25" s="23"/>
      <c r="F25" s="5"/>
    </row>
    <row r="26" spans="1:6" ht="15">
      <c r="A26" s="12" t="s">
        <v>26</v>
      </c>
      <c r="B26" s="17" t="s">
        <v>30</v>
      </c>
      <c r="C26" s="18">
        <v>0</v>
      </c>
      <c r="D26" s="18"/>
      <c r="E26" s="23"/>
      <c r="F26" s="5"/>
    </row>
    <row r="27" spans="1:6" ht="15">
      <c r="A27" s="12" t="s">
        <v>35</v>
      </c>
      <c r="B27" s="17" t="s">
        <v>27</v>
      </c>
      <c r="C27" s="18">
        <v>100</v>
      </c>
      <c r="D27" s="18"/>
      <c r="E27" s="23"/>
      <c r="F27" s="5"/>
    </row>
    <row r="28" spans="1:6" ht="15">
      <c r="A28" s="12" t="s">
        <v>36</v>
      </c>
      <c r="B28" s="17" t="s">
        <v>28</v>
      </c>
      <c r="C28" s="18">
        <v>33</v>
      </c>
      <c r="D28" s="18"/>
      <c r="E28" s="23"/>
      <c r="F28" s="5"/>
    </row>
    <row r="29" spans="1:6" ht="15">
      <c r="A29" s="12" t="s">
        <v>37</v>
      </c>
      <c r="B29" s="17" t="s">
        <v>29</v>
      </c>
      <c r="C29" s="18">
        <v>63</v>
      </c>
      <c r="D29" s="18"/>
      <c r="E29" s="23"/>
      <c r="F29" s="5"/>
    </row>
    <row r="30" spans="1:6" ht="15">
      <c r="A30" s="12" t="s">
        <v>45</v>
      </c>
      <c r="B30" s="17" t="s">
        <v>46</v>
      </c>
      <c r="C30" s="18">
        <v>80.1</v>
      </c>
      <c r="D30" s="18"/>
      <c r="E30" s="23"/>
      <c r="F30" s="5"/>
    </row>
    <row r="31" spans="1:6" ht="15">
      <c r="A31" s="12" t="s">
        <v>9</v>
      </c>
      <c r="B31" s="15" t="s">
        <v>10</v>
      </c>
      <c r="C31" s="16">
        <f>+C21+C15</f>
        <v>1000</v>
      </c>
      <c r="D31" s="18"/>
      <c r="E31" s="5"/>
      <c r="F31" s="5"/>
    </row>
    <row r="32" spans="1:6" ht="15" hidden="1">
      <c r="A32" s="12" t="s">
        <v>11</v>
      </c>
      <c r="B32" s="20" t="s">
        <v>13</v>
      </c>
      <c r="C32" s="21">
        <v>0</v>
      </c>
      <c r="D32" s="21">
        <v>366</v>
      </c>
      <c r="E32" s="5"/>
      <c r="F32" s="19"/>
    </row>
    <row r="33" spans="1:6" ht="15" hidden="1">
      <c r="A33" s="12" t="s">
        <v>12</v>
      </c>
      <c r="B33" s="20" t="s">
        <v>16</v>
      </c>
      <c r="C33" s="21">
        <v>0</v>
      </c>
      <c r="D33" s="21"/>
      <c r="E33" s="5"/>
      <c r="F33" s="5"/>
    </row>
    <row r="34" spans="1:6" ht="15" hidden="1">
      <c r="A34" s="12" t="s">
        <v>15</v>
      </c>
      <c r="B34" s="15" t="s">
        <v>14</v>
      </c>
      <c r="C34" s="16" t="e">
        <f>+C31/C32/C33</f>
        <v>#DIV/0!</v>
      </c>
      <c r="D34" s="22" t="e">
        <v>#REF!</v>
      </c>
      <c r="E34" s="7"/>
      <c r="F34" s="7"/>
    </row>
    <row r="35" spans="1:6" ht="15">
      <c r="A35" s="4"/>
      <c r="B35" s="5"/>
      <c r="C35" s="23"/>
      <c r="D35" s="5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25"/>
      <c r="D37" s="7"/>
      <c r="E37" s="7"/>
      <c r="F37" s="7"/>
    </row>
    <row r="38" spans="1:6" ht="15">
      <c r="A38" s="4"/>
      <c r="B38" s="5"/>
      <c r="C38" s="23"/>
      <c r="D38" s="5"/>
      <c r="E38" s="7"/>
      <c r="F38" s="7"/>
    </row>
    <row r="39" spans="1:7" ht="15">
      <c r="A39" s="8"/>
      <c r="B39" s="3" t="s">
        <v>17</v>
      </c>
      <c r="C39" s="35" t="s">
        <v>55</v>
      </c>
      <c r="D39" s="1"/>
      <c r="E39" s="1"/>
      <c r="F39" s="2"/>
      <c r="G39" s="1"/>
    </row>
    <row r="40" spans="1:6" ht="15">
      <c r="A40" s="7"/>
      <c r="B40" s="5" t="s">
        <v>57</v>
      </c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5">
      <c r="A42" s="4"/>
      <c r="B42" s="5"/>
      <c r="C42" s="23"/>
      <c r="D42" s="5"/>
      <c r="E42" s="7"/>
      <c r="F42" s="7"/>
    </row>
    <row r="43" spans="1:6" ht="15">
      <c r="A43" s="4"/>
      <c r="B43" s="5"/>
      <c r="C43" s="23"/>
      <c r="D43" s="5"/>
      <c r="E43" s="7"/>
      <c r="F43" s="7"/>
    </row>
    <row r="44" spans="1:6" ht="15">
      <c r="A44" s="4"/>
      <c r="B44" s="5"/>
      <c r="C44" s="23"/>
      <c r="D44" s="5"/>
      <c r="E44" s="7"/>
      <c r="F44" s="7"/>
    </row>
  </sheetData>
  <sheetProtection/>
  <mergeCells count="4">
    <mergeCell ref="B8:C8"/>
    <mergeCell ref="B9:C9"/>
    <mergeCell ref="A10:D10"/>
    <mergeCell ref="A11:D11"/>
  </mergeCells>
  <printOptions/>
  <pageMargins left="0.77" right="0.24" top="0.5" bottom="0.4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44"/>
  <sheetViews>
    <sheetView showZeros="0" zoomScalePageLayoutView="0" workbookViewId="0" topLeftCell="A10">
      <selection activeCell="G26" sqref="G26"/>
    </sheetView>
  </sheetViews>
  <sheetFormatPr defaultColWidth="9.00390625" defaultRowHeight="12.75" customHeight="1"/>
  <cols>
    <col min="2" max="2" width="41.75390625" style="0" customWidth="1"/>
    <col min="3" max="3" width="28.875" style="0" customWidth="1"/>
    <col min="4" max="4" width="11.00390625" style="0" hidden="1" customWidth="1"/>
    <col min="5" max="6" width="11.75390625" style="0" customWidth="1"/>
    <col min="7" max="7" width="10.125" style="0" bestFit="1" customWidth="1"/>
  </cols>
  <sheetData>
    <row r="1" spans="1:6" ht="15">
      <c r="A1" s="4"/>
      <c r="B1" s="5"/>
      <c r="C1" s="6" t="s">
        <v>1</v>
      </c>
      <c r="D1" s="5"/>
      <c r="E1" s="7"/>
      <c r="F1" s="7"/>
    </row>
    <row r="2" spans="1:6" ht="30">
      <c r="A2" s="4"/>
      <c r="B2" s="5"/>
      <c r="C2" s="8" t="s">
        <v>41</v>
      </c>
      <c r="D2" s="8"/>
      <c r="E2" s="7"/>
      <c r="F2" s="7"/>
    </row>
    <row r="3" spans="1:6" ht="15">
      <c r="A3" s="4"/>
      <c r="B3" s="5"/>
      <c r="C3" s="9" t="s">
        <v>42</v>
      </c>
      <c r="D3" s="10"/>
      <c r="E3" s="7"/>
      <c r="F3" s="7"/>
    </row>
    <row r="4" spans="1:6" ht="15">
      <c r="A4" s="4"/>
      <c r="B4" s="5"/>
      <c r="C4" s="5" t="s">
        <v>2</v>
      </c>
      <c r="D4" s="5"/>
      <c r="E4" s="7"/>
      <c r="F4" s="7"/>
    </row>
    <row r="5" spans="1:6" ht="15">
      <c r="A5" s="4"/>
      <c r="B5" s="5"/>
      <c r="C5" s="5" t="s">
        <v>62</v>
      </c>
      <c r="D5" s="5"/>
      <c r="E5" s="7"/>
      <c r="F5" s="7"/>
    </row>
    <row r="6" spans="1:6" ht="12.75">
      <c r="A6" s="7"/>
      <c r="B6" s="7"/>
      <c r="C6" s="7"/>
      <c r="D6" s="7"/>
      <c r="E6" s="7"/>
      <c r="F6" s="7"/>
    </row>
    <row r="7" spans="1:6" ht="15">
      <c r="A7" s="4"/>
      <c r="B7" s="5"/>
      <c r="C7" s="5"/>
      <c r="D7" s="5"/>
      <c r="E7" s="7"/>
      <c r="F7" s="7"/>
    </row>
    <row r="8" spans="1:6" ht="15">
      <c r="A8" s="4"/>
      <c r="B8" s="38" t="s">
        <v>3</v>
      </c>
      <c r="C8" s="38"/>
      <c r="D8" s="5"/>
      <c r="E8" s="7"/>
      <c r="F8" s="7"/>
    </row>
    <row r="9" spans="1:6" ht="18">
      <c r="A9" s="11"/>
      <c r="B9" s="39" t="s">
        <v>48</v>
      </c>
      <c r="C9" s="40"/>
      <c r="D9" s="36"/>
      <c r="E9" s="7"/>
      <c r="F9" s="7"/>
    </row>
    <row r="10" spans="1:6" ht="17.25">
      <c r="A10" s="41" t="s">
        <v>63</v>
      </c>
      <c r="B10" s="41"/>
      <c r="C10" s="41"/>
      <c r="D10" s="41"/>
      <c r="E10" s="7"/>
      <c r="F10" s="7"/>
    </row>
    <row r="11" spans="1:6" ht="35.25" customHeight="1">
      <c r="A11" s="42" t="s">
        <v>44</v>
      </c>
      <c r="B11" s="42"/>
      <c r="C11" s="42"/>
      <c r="D11" s="42"/>
      <c r="E11" s="7"/>
      <c r="F11" s="7"/>
    </row>
    <row r="12" spans="1:6" ht="12.75">
      <c r="A12" s="7"/>
      <c r="B12" s="7"/>
      <c r="C12" s="7"/>
      <c r="D12" s="7"/>
      <c r="E12" s="7"/>
      <c r="F12" s="7"/>
    </row>
    <row r="13" spans="1:6" ht="15">
      <c r="A13" s="12" t="s">
        <v>4</v>
      </c>
      <c r="B13" s="13" t="s">
        <v>5</v>
      </c>
      <c r="C13" s="14" t="s">
        <v>0</v>
      </c>
      <c r="D13" s="14"/>
      <c r="E13" s="7"/>
      <c r="F13" s="7"/>
    </row>
    <row r="14" spans="1:6" ht="15">
      <c r="A14" s="12"/>
      <c r="B14" s="14"/>
      <c r="C14" s="14"/>
      <c r="D14" s="14"/>
      <c r="E14" s="5"/>
      <c r="F14" s="5"/>
    </row>
    <row r="15" spans="1:6" ht="16.5">
      <c r="A15" s="12">
        <v>1</v>
      </c>
      <c r="B15" s="15" t="s">
        <v>6</v>
      </c>
      <c r="C15" s="24">
        <f>SUM(C16:C20)</f>
        <v>677.95</v>
      </c>
      <c r="D15" s="17"/>
      <c r="E15" s="5"/>
      <c r="F15" s="5"/>
    </row>
    <row r="16" spans="1:8" ht="15">
      <c r="A16" s="12" t="s">
        <v>18</v>
      </c>
      <c r="B16" s="17" t="s">
        <v>31</v>
      </c>
      <c r="C16" s="30">
        <f>'[2]расчет АК 19-20'!$M$25</f>
        <v>420.9</v>
      </c>
      <c r="D16" s="18">
        <v>3282.77</v>
      </c>
      <c r="E16" s="19"/>
      <c r="F16" s="19"/>
      <c r="G16" s="31"/>
      <c r="H16" s="32"/>
    </row>
    <row r="17" spans="1:8" ht="15">
      <c r="A17" s="12" t="s">
        <v>39</v>
      </c>
      <c r="B17" s="27" t="s">
        <v>38</v>
      </c>
      <c r="C17" s="30">
        <f>'[2]расчет АК 19-20'!$M$26-3.2</f>
        <v>39.9</v>
      </c>
      <c r="D17" s="18"/>
      <c r="E17" s="19"/>
      <c r="F17" s="19"/>
      <c r="G17" s="31"/>
      <c r="H17" s="32"/>
    </row>
    <row r="18" spans="1:6" ht="15">
      <c r="A18" s="12" t="s">
        <v>19</v>
      </c>
      <c r="B18" s="27" t="s">
        <v>32</v>
      </c>
      <c r="C18" s="30">
        <f>ROUND((C16+C17)*30.2%,1)-0.05</f>
        <v>139.15</v>
      </c>
      <c r="D18" s="18">
        <v>860.09</v>
      </c>
      <c r="E18" s="19"/>
      <c r="F18" s="5"/>
    </row>
    <row r="19" spans="1:6" ht="15">
      <c r="A19" s="26" t="s">
        <v>20</v>
      </c>
      <c r="B19" s="29" t="s">
        <v>33</v>
      </c>
      <c r="C19" s="28">
        <f>0</f>
        <v>0</v>
      </c>
      <c r="D19" s="18"/>
      <c r="E19" s="19"/>
      <c r="F19" s="5"/>
    </row>
    <row r="20" spans="1:6" ht="15">
      <c r="A20" s="26" t="s">
        <v>21</v>
      </c>
      <c r="B20" s="29" t="s">
        <v>34</v>
      </c>
      <c r="C20" s="28">
        <f>'[2]расчет АК 19-20'!$M$46</f>
        <v>78</v>
      </c>
      <c r="D20" s="18"/>
      <c r="E20" s="23"/>
      <c r="F20" s="5"/>
    </row>
    <row r="21" spans="1:6" ht="15">
      <c r="A21" s="12" t="s">
        <v>7</v>
      </c>
      <c r="B21" s="15" t="s">
        <v>8</v>
      </c>
      <c r="C21" s="16">
        <f>SUM(C22:C30)</f>
        <v>322.05</v>
      </c>
      <c r="D21" s="18"/>
      <c r="E21" s="19"/>
      <c r="F21" s="5"/>
    </row>
    <row r="22" spans="1:6" ht="15">
      <c r="A22" s="12" t="s">
        <v>23</v>
      </c>
      <c r="B22" s="17" t="s">
        <v>31</v>
      </c>
      <c r="C22" s="28">
        <f>'[2]расчет АК 19-20'!$M$24</f>
        <v>32.1</v>
      </c>
      <c r="D22" s="18"/>
      <c r="E22" s="19"/>
      <c r="F22" s="5"/>
    </row>
    <row r="23" spans="1:6" ht="15">
      <c r="A23" s="12" t="s">
        <v>40</v>
      </c>
      <c r="B23" s="27" t="s">
        <v>38</v>
      </c>
      <c r="C23" s="28">
        <f>C22/10-0.01</f>
        <v>3.2</v>
      </c>
      <c r="D23" s="18"/>
      <c r="E23" s="19"/>
      <c r="F23" s="5"/>
    </row>
    <row r="24" spans="1:6" ht="15">
      <c r="A24" s="12" t="s">
        <v>24</v>
      </c>
      <c r="B24" s="27" t="s">
        <v>32</v>
      </c>
      <c r="C24" s="30">
        <f>ROUND((C22+C23)*30.2%,1)-0.05</f>
        <v>10.65</v>
      </c>
      <c r="D24" s="18"/>
      <c r="E24" s="19"/>
      <c r="F24" s="5"/>
    </row>
    <row r="25" spans="1:6" ht="15">
      <c r="A25" s="12" t="s">
        <v>25</v>
      </c>
      <c r="B25" s="17" t="s">
        <v>22</v>
      </c>
      <c r="C25" s="18">
        <f>0</f>
        <v>0</v>
      </c>
      <c r="D25" s="18"/>
      <c r="E25" s="23"/>
      <c r="F25" s="5"/>
    </row>
    <row r="26" spans="1:6" ht="15">
      <c r="A26" s="12" t="s">
        <v>26</v>
      </c>
      <c r="B26" s="17" t="s">
        <v>30</v>
      </c>
      <c r="C26" s="18">
        <v>0</v>
      </c>
      <c r="D26" s="18"/>
      <c r="E26" s="23"/>
      <c r="F26" s="5"/>
    </row>
    <row r="27" spans="1:6" ht="15">
      <c r="A27" s="12" t="s">
        <v>35</v>
      </c>
      <c r="B27" s="17" t="s">
        <v>27</v>
      </c>
      <c r="C27" s="18">
        <f>'[2]расчет АК 19-20'!$M$29</f>
        <v>100</v>
      </c>
      <c r="D27" s="18"/>
      <c r="E27" s="23"/>
      <c r="F27" s="5"/>
    </row>
    <row r="28" spans="1:6" ht="15">
      <c r="A28" s="12" t="s">
        <v>36</v>
      </c>
      <c r="B28" s="17" t="s">
        <v>28</v>
      </c>
      <c r="C28" s="18">
        <f>'[2]расчет АК 19-20'!$M$33</f>
        <v>33</v>
      </c>
      <c r="D28" s="18"/>
      <c r="E28" s="23"/>
      <c r="F28" s="5"/>
    </row>
    <row r="29" spans="1:6" ht="15">
      <c r="A29" s="12" t="s">
        <v>37</v>
      </c>
      <c r="B29" s="17" t="s">
        <v>29</v>
      </c>
      <c r="C29" s="18">
        <f>'[2]расчет АК 19-20'!$M$35</f>
        <v>63</v>
      </c>
      <c r="D29" s="18"/>
      <c r="E29" s="23"/>
      <c r="F29" s="5"/>
    </row>
    <row r="30" spans="1:6" ht="15">
      <c r="A30" s="12" t="s">
        <v>45</v>
      </c>
      <c r="B30" s="17" t="s">
        <v>46</v>
      </c>
      <c r="C30" s="18">
        <f>'[2]расчет АК 19-20'!$M$43</f>
        <v>80.1</v>
      </c>
      <c r="D30" s="18"/>
      <c r="E30" s="23"/>
      <c r="F30" s="5"/>
    </row>
    <row r="31" spans="1:6" ht="15">
      <c r="A31" s="12" t="s">
        <v>9</v>
      </c>
      <c r="B31" s="15" t="s">
        <v>10</v>
      </c>
      <c r="C31" s="16">
        <f>+C21+C15</f>
        <v>1000</v>
      </c>
      <c r="D31" s="18"/>
      <c r="E31" s="5"/>
      <c r="F31" s="5"/>
    </row>
    <row r="32" spans="1:6" ht="15" hidden="1">
      <c r="A32" s="12" t="s">
        <v>11</v>
      </c>
      <c r="B32" s="20" t="s">
        <v>13</v>
      </c>
      <c r="C32" s="21">
        <v>0</v>
      </c>
      <c r="D32" s="21">
        <v>366</v>
      </c>
      <c r="E32" s="5"/>
      <c r="F32" s="19"/>
    </row>
    <row r="33" spans="1:6" ht="15" hidden="1">
      <c r="A33" s="12" t="s">
        <v>12</v>
      </c>
      <c r="B33" s="20" t="s">
        <v>16</v>
      </c>
      <c r="C33" s="21">
        <v>0</v>
      </c>
      <c r="D33" s="21"/>
      <c r="E33" s="5"/>
      <c r="F33" s="5"/>
    </row>
    <row r="34" spans="1:6" ht="15" hidden="1">
      <c r="A34" s="12" t="s">
        <v>15</v>
      </c>
      <c r="B34" s="15" t="s">
        <v>14</v>
      </c>
      <c r="C34" s="16" t="e">
        <f>+C31/C32/C33</f>
        <v>#DIV/0!</v>
      </c>
      <c r="D34" s="22" t="e">
        <v>#REF!</v>
      </c>
      <c r="E34" s="7"/>
      <c r="F34" s="7"/>
    </row>
    <row r="35" spans="1:6" ht="15">
      <c r="A35" s="4"/>
      <c r="B35" s="5"/>
      <c r="C35" s="23"/>
      <c r="D35" s="5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25"/>
      <c r="D37" s="7"/>
      <c r="E37" s="7"/>
      <c r="F37" s="7"/>
    </row>
    <row r="38" spans="1:6" ht="15">
      <c r="A38" s="4"/>
      <c r="B38" s="5"/>
      <c r="C38" s="23"/>
      <c r="D38" s="5"/>
      <c r="E38" s="7"/>
      <c r="F38" s="7"/>
    </row>
    <row r="39" spans="1:7" ht="15">
      <c r="A39" s="8"/>
      <c r="B39" s="3" t="s">
        <v>17</v>
      </c>
      <c r="C39" s="35" t="s">
        <v>55</v>
      </c>
      <c r="D39" s="1"/>
      <c r="E39" s="1"/>
      <c r="F39" s="2"/>
      <c r="G39" s="1"/>
    </row>
    <row r="40" spans="1:6" ht="15">
      <c r="A40" s="7"/>
      <c r="B40" s="5" t="s">
        <v>64</v>
      </c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5">
      <c r="A42" s="4"/>
      <c r="B42" s="5"/>
      <c r="C42" s="23"/>
      <c r="D42" s="5"/>
      <c r="E42" s="7"/>
      <c r="F42" s="7"/>
    </row>
    <row r="43" spans="1:6" ht="15">
      <c r="A43" s="4"/>
      <c r="B43" s="5"/>
      <c r="C43" s="23"/>
      <c r="D43" s="5"/>
      <c r="E43" s="7"/>
      <c r="F43" s="7"/>
    </row>
    <row r="44" spans="1:6" ht="15">
      <c r="A44" s="4"/>
      <c r="B44" s="5"/>
      <c r="C44" s="23"/>
      <c r="D44" s="5"/>
      <c r="E44" s="7"/>
      <c r="F44" s="7"/>
    </row>
  </sheetData>
  <sheetProtection/>
  <mergeCells count="4">
    <mergeCell ref="B8:C8"/>
    <mergeCell ref="B9:C9"/>
    <mergeCell ref="A10:D10"/>
    <mergeCell ref="A11:D11"/>
  </mergeCells>
  <printOptions/>
  <pageMargins left="0.77" right="0.24" top="0.5" bottom="0.4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J30" sqref="J30"/>
    </sheetView>
  </sheetViews>
  <sheetFormatPr defaultColWidth="9.00390625" defaultRowHeight="12.75"/>
  <cols>
    <col min="2" max="2" width="10.75390625" style="0" bestFit="1" customWidth="1"/>
  </cols>
  <sheetData>
    <row r="2" spans="1:2" ht="12.75">
      <c r="A2" s="33"/>
      <c r="B2" s="34"/>
    </row>
    <row r="3" ht="12.75">
      <c r="A3" s="33"/>
    </row>
    <row r="4" ht="12.75">
      <c r="A4" s="33"/>
    </row>
    <row r="5" ht="12.75">
      <c r="A5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2223E</dc:creator>
  <cp:keywords/>
  <dc:description/>
  <cp:lastModifiedBy>Елена Александровна Усенко</cp:lastModifiedBy>
  <cp:lastPrinted>2019-11-21T05:06:14Z</cp:lastPrinted>
  <dcterms:created xsi:type="dcterms:W3CDTF">2005-10-07T05:51:16Z</dcterms:created>
  <dcterms:modified xsi:type="dcterms:W3CDTF">2020-09-20T02:51:46Z</dcterms:modified>
  <cp:category/>
  <cp:version/>
  <cp:contentType/>
  <cp:contentStatus/>
</cp:coreProperties>
</file>